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1F283C8C-3DE8-434C-B2E2-2AAAE5D96065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стр.1" sheetId="8" r:id="rId1"/>
    <sheet name="Лист2" sheetId="2" r:id="rId2"/>
    <sheet name="лист 3" sheetId="11" r:id="rId3"/>
    <sheet name="Лист 4" sheetId="7" r:id="rId4"/>
  </sheets>
  <definedNames>
    <definedName name="_xlnm.Print_Area" localSheetId="2">'лист 3'!$A$1:$Q$24</definedName>
    <definedName name="_xlnm.Print_Area" localSheetId="3">'Лист 4'!$A$1:$S$12</definedName>
    <definedName name="_xlnm.Print_Area" localSheetId="1">Лист2!$A$1:$Z$16</definedName>
    <definedName name="_xlnm.Print_Area" localSheetId="0">стр.1!$A$1:$B$25</definedName>
  </definedNames>
  <calcPr calcId="191029"/>
</workbook>
</file>

<file path=xl/calcChain.xml><?xml version="1.0" encoding="utf-8"?>
<calcChain xmlns="http://schemas.openxmlformats.org/spreadsheetml/2006/main">
  <c r="D15" i="11" l="1"/>
  <c r="C9" i="11" l="1"/>
  <c r="O15" i="11"/>
  <c r="C23" i="11" l="1"/>
  <c r="C22" i="11"/>
  <c r="C21" i="11"/>
  <c r="C20" i="11"/>
  <c r="C19" i="11"/>
  <c r="Q18" i="11"/>
  <c r="P18" i="11"/>
  <c r="O18" i="11"/>
  <c r="N18" i="11"/>
  <c r="M18" i="11"/>
  <c r="L18" i="11"/>
  <c r="K18" i="11"/>
  <c r="J18" i="11"/>
  <c r="I18" i="11"/>
  <c r="H18" i="11"/>
  <c r="G18" i="11"/>
  <c r="D18" i="11"/>
  <c r="F17" i="11"/>
  <c r="F18" i="11" s="1"/>
  <c r="L16" i="11"/>
  <c r="L15" i="11" s="1"/>
  <c r="K16" i="11"/>
  <c r="B16" i="11"/>
  <c r="Q15" i="11"/>
  <c r="P15" i="11"/>
  <c r="P14" i="11" s="1"/>
  <c r="O14" i="11"/>
  <c r="O24" i="11" s="1"/>
  <c r="N15" i="11"/>
  <c r="N14" i="11" s="1"/>
  <c r="J15" i="11"/>
  <c r="J14" i="11" s="1"/>
  <c r="I15" i="11"/>
  <c r="I14" i="11" s="1"/>
  <c r="H15" i="11"/>
  <c r="G15" i="11"/>
  <c r="G14" i="11" s="1"/>
  <c r="G24" i="11" s="1"/>
  <c r="F15" i="11"/>
  <c r="F14" i="11" s="1"/>
  <c r="E15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C11" i="11"/>
  <c r="C10" i="11"/>
  <c r="B6" i="1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E14" i="11" l="1"/>
  <c r="E24" i="11" s="1"/>
  <c r="C15" i="11"/>
  <c r="J24" i="11"/>
  <c r="P24" i="11"/>
  <c r="Q14" i="11"/>
  <c r="Q24" i="11" s="1"/>
  <c r="L14" i="11"/>
  <c r="L24" i="11" s="1"/>
  <c r="H14" i="11"/>
  <c r="H24" i="11" s="1"/>
  <c r="D14" i="11"/>
  <c r="F24" i="11"/>
  <c r="N24" i="11"/>
  <c r="I24" i="11"/>
  <c r="D24" i="11"/>
  <c r="M16" i="11"/>
  <c r="M15" i="11" s="1"/>
  <c r="K15" i="11"/>
  <c r="C16" i="11" l="1"/>
  <c r="K14" i="11"/>
  <c r="K24" i="11" s="1"/>
  <c r="M14" i="11"/>
  <c r="M24" i="11" s="1"/>
  <c r="C14" i="11"/>
  <c r="C24" i="11" l="1"/>
  <c r="N10" i="2"/>
  <c r="N14" i="2" s="1"/>
  <c r="E8" i="11" s="1"/>
  <c r="E12" i="11" s="1"/>
  <c r="M8" i="2"/>
  <c r="Z14" i="2"/>
  <c r="Y14" i="2"/>
  <c r="X14" i="2"/>
  <c r="W14" i="2"/>
  <c r="V14" i="2"/>
  <c r="U14" i="2"/>
  <c r="T14" i="2"/>
  <c r="S14" i="2"/>
  <c r="R14" i="2"/>
  <c r="Q14" i="2"/>
  <c r="P14" i="2"/>
  <c r="O14" i="2"/>
  <c r="F12" i="2"/>
  <c r="M12" i="2"/>
  <c r="D12" i="2"/>
  <c r="K11" i="2"/>
  <c r="G11" i="2"/>
  <c r="G12" i="2" s="1"/>
  <c r="H10" i="2"/>
  <c r="G10" i="2"/>
  <c r="F10" i="2"/>
  <c r="M14" i="2" l="1"/>
  <c r="L14" i="2" s="1"/>
  <c r="D8" i="11" l="1"/>
  <c r="C8" i="11" s="1"/>
  <c r="D12" i="11" l="1"/>
  <c r="C12" i="11" s="1"/>
</calcChain>
</file>

<file path=xl/sharedStrings.xml><?xml version="1.0" encoding="utf-8"?>
<sst xmlns="http://schemas.openxmlformats.org/spreadsheetml/2006/main" count="164" uniqueCount="144">
  <si>
    <t>1.1</t>
  </si>
  <si>
    <t>1.2</t>
  </si>
  <si>
    <t>№, п/п</t>
  </si>
  <si>
    <t>Цели реализации (группы) / краткое описание мероприятий</t>
  </si>
  <si>
    <t>Технические характеристики объекта до выполнения мероприятия</t>
  </si>
  <si>
    <t>Технические характеристики объекта после выполнения мероприятия</t>
  </si>
  <si>
    <t>Стоимость реализации мероприятия, тыс.руб. (с НДС)</t>
  </si>
  <si>
    <t xml:space="preserve">Показатель </t>
  </si>
  <si>
    <t>Ед. изм.</t>
  </si>
  <si>
    <t>Значение показателя</t>
  </si>
  <si>
    <t>1.</t>
  </si>
  <si>
    <t>Новое строительство</t>
  </si>
  <si>
    <t>-</t>
  </si>
  <si>
    <t>Местонахождение регулируемой организации</t>
  </si>
  <si>
    <t>Сроки реализации инвестиционной программы</t>
  </si>
  <si>
    <t>Лица, ответственные за разработку инвестиционной программы</t>
  </si>
  <si>
    <t>Контактная информация лиц, ответственных за разработку инвестиционной программы</t>
  </si>
  <si>
    <t>Наименование органа исполнительной власти субъекта РФ или органа местного самоуправления, утвердившего инвестиционную программу</t>
  </si>
  <si>
    <t>Департамент энергетики и тарифов Ивановской области</t>
  </si>
  <si>
    <t>Местонахождение органа, утвердившего инвестиционную программу</t>
  </si>
  <si>
    <t>Должностное лицо, утвердившее инвестиционную программу</t>
  </si>
  <si>
    <t>Дата утверждения инвестиционной программы</t>
  </si>
  <si>
    <t>Контактная информация лица, ответственного за утверждение инвестиционной программы</t>
  </si>
  <si>
    <t>Наименование органа местного самоуправления, согласовавшего инвестиционную программу</t>
  </si>
  <si>
    <t>Местонахождение органа, согласовавшего инвестиционную программу</t>
  </si>
  <si>
    <t>Должностное лицо, согласовавшее инвестиционную программу</t>
  </si>
  <si>
    <t>Дата согласования инвестиционной программы</t>
  </si>
  <si>
    <t>Контактная информация лица, ответственного за согласование инвестиционной программы</t>
  </si>
  <si>
    <t>1.1.1</t>
  </si>
  <si>
    <t>(наименование регулируемой организации)</t>
  </si>
  <si>
    <t>(название инвестиционной программы)</t>
  </si>
  <si>
    <t>Начальник Департамента – Морева Евгения Николаевна</t>
  </si>
  <si>
    <t>в том числе по годам:</t>
  </si>
  <si>
    <t>Финансирование мероприятий</t>
  </si>
  <si>
    <t>Собственные средства</t>
  </si>
  <si>
    <t>Привлеченные средства</t>
  </si>
  <si>
    <t>Возврат финансовых средств</t>
  </si>
  <si>
    <t>амортизационные отчисления</t>
  </si>
  <si>
    <r>
      <t xml:space="preserve">Наименование организации, в отношении которой разрабатывается инвестиционная программа в сфере </t>
    </r>
    <r>
      <rPr>
        <sz val="14"/>
        <rFont val="Times New Roman"/>
        <family val="1"/>
        <charset val="204"/>
      </rPr>
      <t>водоотведения</t>
    </r>
  </si>
  <si>
    <t>Бюджетное финансирование</t>
  </si>
  <si>
    <t>153022, г. Иваново, ул. Велижская, 8</t>
  </si>
  <si>
    <t>Паспорт инвестиционной программы в сфере водоснабжения</t>
  </si>
  <si>
    <t>ООО «Илада» (Затеихинское сельское поселение Пучежский муниципальный район)</t>
  </si>
  <si>
    <t>2021-2034 годы</t>
  </si>
  <si>
    <t xml:space="preserve">Директор ООО «Илада» - Грушин Илья Александрович
</t>
  </si>
  <si>
    <t>тел.: +7 905 157 40 28</t>
  </si>
  <si>
    <t>тел./факс: (4932) 93-85-91</t>
  </si>
  <si>
    <t>Администрация Затеихинского сельского поселения Пучежского муниципального района Ивановской области</t>
  </si>
  <si>
    <t xml:space="preserve">Юридический адрес: 153012, г. Иваново, ул. Пушкина, 33-35
Почтовый адрес: 155350, г. Пучеж, ул.30-лет Победы.д.6 оф.10
</t>
  </si>
  <si>
    <t xml:space="preserve">Юридический адрес: 155370, Ивановская область, Пучежский район, д. Затеиха, ул. Лухская, д. 21-А
Почтовый адрес: 155370, Ивановская область, Пучежский район, д. Затеиха, ул. Лухская, д. 21-А
</t>
  </si>
  <si>
    <t>тел./факс: тел. 8 (49345) 2-53-22</t>
  </si>
  <si>
    <t>Наименование объекта (мероприятия)</t>
  </si>
  <si>
    <t>Место расположения объектов</t>
  </si>
  <si>
    <t>Год начала строительства /реконструкции</t>
  </si>
  <si>
    <t xml:space="preserve">Строительство объектов не связанных с подключением  </t>
  </si>
  <si>
    <t>1.1.</t>
  </si>
  <si>
    <t xml:space="preserve">Строительство объектов централизованной системы водоснабжения </t>
  </si>
  <si>
    <t>1.1.1.</t>
  </si>
  <si>
    <t>Ограждение зон санитарной охраны артезианской скважины д. Затеиха</t>
  </si>
  <si>
    <t>Ивановская область, Пучежский м.р., Затеихинское с.п., д. Затеиха около дома №13 по ул. Лухская</t>
  </si>
  <si>
    <t>Протяженность (L)</t>
  </si>
  <si>
    <t>м</t>
  </si>
  <si>
    <t>1.1.2.</t>
  </si>
  <si>
    <t>Реконструкция водопроводных сетей д. Затеиха.</t>
  </si>
  <si>
    <t xml:space="preserve">Ивановская область, Пучежский м.р., Затеихинское с.п., д. Затеиха (ул. Лухская от д. 7 до д. 9,
ул. Южный пер. от д. 1 до д. 11,
ул. Больничная от д.1 до д. 11,
ул. Клубная от д. 10 до ул. Лесная д. 11,
ул. Клубная от д. 9 до д. 34,
ул. Лесная от д. 9 до д. 29)
</t>
  </si>
  <si>
    <t>Реконструкция</t>
  </si>
  <si>
    <t>Диаметр (D)</t>
  </si>
  <si>
    <t>мм</t>
  </si>
  <si>
    <t>Протяженность (L) стальные трубы</t>
  </si>
  <si>
    <t>Протяженность (L) полиэтилновоые трубы</t>
  </si>
  <si>
    <t>Реконструкция электрооборудования и мероприятия по энергосбережению на артезианских скважинах Затеихинского сельского поселения.</t>
  </si>
  <si>
    <t>ВСЕГО ПО ПРОГРАММЕ</t>
  </si>
  <si>
    <t>№
п/п</t>
  </si>
  <si>
    <t>Источники финансирования</t>
  </si>
  <si>
    <t>в том числе по годам (с учетом НДС)</t>
  </si>
  <si>
    <t>Всего                    (2021-2034 гг.)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</si>
  <si>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</si>
  <si>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</si>
  <si>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</si>
  <si>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</si>
  <si>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</si>
  <si>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</si>
  <si>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</si>
  <si>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</si>
  <si>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</si>
  <si>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</si>
  <si>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</si>
  <si>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</si>
  <si>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</si>
  <si>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</si>
  <si>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1</t>
  </si>
  <si>
    <t>2</t>
  </si>
  <si>
    <t>3</t>
  </si>
  <si>
    <t>4</t>
  </si>
  <si>
    <t>Прочие источники финансирования</t>
  </si>
  <si>
    <t>ИТОГО по программе</t>
  </si>
  <si>
    <t>в т.ч. без учета НДС</t>
  </si>
  <si>
    <t>прибыль, направленная на инвестиции</t>
  </si>
  <si>
    <t>1.2.1</t>
  </si>
  <si>
    <t>1.3</t>
  </si>
  <si>
    <t>средства, полученные за счет платы за подключение</t>
  </si>
  <si>
    <t>1.4</t>
  </si>
  <si>
    <t>прочие собственные средства, в т.ч. средства от эмиссии ценных бумаг (не учитываемые в составе тарифов)</t>
  </si>
  <si>
    <t>Финансовый план инвестиционной программы ООО «Илада» по комплексному развитию системы водоснабжения Затеихинского сельского поселения Пучежского муниципального района на период 2021-2034 годы</t>
  </si>
  <si>
    <t>Наименование показателя</t>
  </si>
  <si>
    <t>Значение</t>
  </si>
  <si>
    <t>1. Показатели качества воды (в отношении питьевой воды)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</si>
  <si>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</si>
  <si>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</si>
  <si>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2. Показатель надежности и бесперебойности</t>
  </si>
  <si>
    <t>Для централизованных систем холодного водоснабжения: количество перерывов в подаче воды, зафиксированных в местах исполнения обязательств организацией, осуществляющей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водоснабжение, в расчете на протяженность водопроводной сети в год (ед./км)</t>
  </si>
  <si>
    <t>3. Показатели энергетической эффективности</t>
  </si>
  <si>
    <t>Доля потерь воды в централизованных системах водоснабжения при транспортировке в общем объеме воды, поданной в водопроводную сеть (в процентах)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</si>
  <si>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 (кВт*ч/куб. м)</t>
  </si>
  <si>
    <t xml:space="preserve">Полное наименование организации:
Общество с ограниченной ответственностью «Илада»
</t>
  </si>
  <si>
    <t>Примечание: суммы мероприятий строительства объектов централизованной системы водоснабжения, указанных в инвестиционной программе  не привышают укрупненных сметных расчетов, финансовый план утвержден на основании укрупненных сметных расчетов.</t>
  </si>
  <si>
    <t>№ п/п</t>
  </si>
  <si>
    <t>1.2.</t>
  </si>
  <si>
    <t>2.1.</t>
  </si>
  <si>
    <t>3.1.</t>
  </si>
  <si>
    <t>3.2.</t>
  </si>
  <si>
    <t>Перечень мероприятий инвестиционной программы ООО «Илада» по комплексному развитию системы водоснабжения Затеихинского сельского поселения Пучежского муниципального района на период 2021-2034 годы</t>
  </si>
  <si>
    <t>2021 г.</t>
  </si>
  <si>
    <t>2022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</si>
  <si>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</si>
  <si>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</si>
  <si>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</si>
  <si>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</si>
  <si>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</si>
  <si>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</si>
  <si>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</si>
  <si>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</si>
  <si>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2031 г.</t>
  </si>
  <si>
    <t>2032 г.</t>
  </si>
  <si>
    <t>2033 г.</t>
  </si>
  <si>
    <t>2034 г.</t>
  </si>
  <si>
    <t xml:space="preserve">Таничев Н.К., глава Затеихинского сельского поселения Пучежского муниципального района </t>
  </si>
  <si>
    <t>2020 г.</t>
  </si>
  <si>
    <t>Инвестиционная программа ООО «Илада» по комплексному развитию системы водоснабжения Затеихинского сельского поселения Пучежского муниципального район на период 2021-2034 годы</t>
  </si>
  <si>
    <t>Плановые значения показателей надежности, качества и энергетической эффективности, достижение которых предусмотрено в результате реализации мероприятий инвестиционной программы ООО «Илада» по комплексному развитию системы водоснабжения Затеихинского сельского поселения Пучежского муниципального района на период 2021-2034 год</t>
  </si>
  <si>
    <t xml:space="preserve">Приложение 1 к протоколу заседания Правления
Департамента энергетики и тарифов
Ивановской области от 04.03.2022 № 9/3
</t>
  </si>
  <si>
    <t>Приложение 2 к протоколу заседания Правления
Департамента энергетики и тарифов
Ивановской области от 04.03.2022 № 9/3</t>
  </si>
  <si>
    <t>Приложение 3 к протоколу заседания Правления
Департамента энергетики и тарифов
Ивановской области от 04.03.2022 № 9/3</t>
  </si>
  <si>
    <t>Приложение 4 к протоколу заседания Правления
Департамента энергетики и тарифов
Ивановской области от 04.03.2022 № 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</si>
</sst>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р.&quot;* #,##0.00_);_(&quot;р.&quot;* \(#,##0.00\);_(&quot;р.&quot;* &quot;-&quot;??_);_(@_)"/>
    <numFmt numFmtId="165" formatCode="#,##0.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2.5"/>
      <name val="Times New Roman"/>
      <family val="1"/>
      <charset val="204"/>
    </font>
    <font>
      <sz val="12.5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8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1"/>
    <xf numFmtId="0" fontId="8" fillId="0" borderId="0" xfId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14" fontId="14" fillId="0" borderId="1" xfId="1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/>
    <xf numFmtId="0" fontId="16" fillId="0" borderId="0" xfId="1" applyFont="1" applyAlignment="1">
      <alignment horizontal="center" vertical="center"/>
    </xf>
    <xf numFmtId="0" fontId="18" fillId="0" borderId="0" xfId="29" applyFont="1"/>
    <xf numFmtId="0" fontId="1" fillId="0" borderId="0" xfId="29"/>
    <xf numFmtId="0" fontId="20" fillId="0" borderId="0" xfId="0" applyFont="1" applyAlignment="1"/>
    <xf numFmtId="0" fontId="22" fillId="0" borderId="0" xfId="1" applyFont="1" applyAlignment="1">
      <alignment horizontal="center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5" fontId="25" fillId="0" borderId="1" xfId="0" applyNumberFormat="1" applyFont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5" fontId="18" fillId="0" borderId="0" xfId="29" applyNumberFormat="1" applyFont="1"/>
    <xf numFmtId="0" fontId="5" fillId="0" borderId="1" xfId="0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165" fontId="0" fillId="12" borderId="0" xfId="0" applyNumberFormat="1" applyFill="1"/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8" fillId="0" borderId="0" xfId="29" applyFont="1" applyAlignment="1">
      <alignment horizontal="right" wrapText="1"/>
    </xf>
    <xf numFmtId="0" fontId="2" fillId="0" borderId="0" xfId="29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3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Excel Built-in Normal 1 2" xfId="31" xr:uid="{00000000-0005-0000-0000-00000C000000}"/>
    <cellStyle name="Денежный 2" xfId="14" xr:uid="{00000000-0005-0000-0000-00000D000000}"/>
    <cellStyle name="Обычный" xfId="0" builtinId="0"/>
    <cellStyle name="Обычный 2" xfId="1" xr:uid="{00000000-0005-0000-0000-00000F000000}"/>
    <cellStyle name="Обычный 2 2" xfId="30" xr:uid="{00000000-0005-0000-0000-000010000000}"/>
    <cellStyle name="Обычный 3" xfId="15" xr:uid="{00000000-0005-0000-0000-000011000000}"/>
    <cellStyle name="Обычный 3 2" xfId="16" xr:uid="{00000000-0005-0000-0000-000012000000}"/>
    <cellStyle name="Обычный 3 2 2" xfId="17" xr:uid="{00000000-0005-0000-0000-000013000000}"/>
    <cellStyle name="Обычный 3 2 3" xfId="18" xr:uid="{00000000-0005-0000-0000-000014000000}"/>
    <cellStyle name="Обычный 3 2 3 2" xfId="19" xr:uid="{00000000-0005-0000-0000-000015000000}"/>
    <cellStyle name="Обычный 3 3" xfId="20" xr:uid="{00000000-0005-0000-0000-000016000000}"/>
    <cellStyle name="Обычный 3 4" xfId="21" xr:uid="{00000000-0005-0000-0000-000017000000}"/>
    <cellStyle name="Обычный 4" xfId="22" xr:uid="{00000000-0005-0000-0000-000018000000}"/>
    <cellStyle name="Обычный 5" xfId="23" xr:uid="{00000000-0005-0000-0000-000019000000}"/>
    <cellStyle name="Обычный 5 2" xfId="24" xr:uid="{00000000-0005-0000-0000-00001A000000}"/>
    <cellStyle name="Обычный 5 2 2" xfId="25" xr:uid="{00000000-0005-0000-0000-00001B000000}"/>
    <cellStyle name="Обычный 5 2 2 2" xfId="26" xr:uid="{00000000-0005-0000-0000-00001C000000}"/>
    <cellStyle name="Обычный 5 2 3" xfId="27" xr:uid="{00000000-0005-0000-0000-00001D000000}"/>
    <cellStyle name="Обычный 5 3" xfId="28" xr:uid="{00000000-0005-0000-0000-00001E000000}"/>
    <cellStyle name="Обычный 6" xfId="29" xr:uid="{00000000-0005-0000-0000-00001F000000}"/>
    <cellStyle name="Процентный 2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8"/>
  <sheetViews>
    <sheetView view="pageBreakPreview" topLeftCell="A13" zoomScaleNormal="100" zoomScaleSheetLayoutView="100" workbookViewId="0">
      <selection activeCell="B1" sqref="B1:B3"/>
    </sheetView>
  </sheetViews>
  <sheetFormatPr defaultRowHeight="12.75" x14ac:dyDescent="0.2"/>
  <cols>
    <col min="1" max="1" width="54.42578125" style="5" customWidth="1"/>
    <col min="2" max="2" width="65.85546875" style="5" customWidth="1"/>
    <col min="3" max="256" width="9.140625" style="4"/>
    <col min="257" max="257" width="52.5703125" style="4" customWidth="1"/>
    <col min="258" max="258" width="43" style="4" customWidth="1"/>
    <col min="259" max="512" width="9.140625" style="4"/>
    <col min="513" max="513" width="52.5703125" style="4" customWidth="1"/>
    <col min="514" max="514" width="43" style="4" customWidth="1"/>
    <col min="515" max="768" width="9.140625" style="4"/>
    <col min="769" max="769" width="52.5703125" style="4" customWidth="1"/>
    <col min="770" max="770" width="43" style="4" customWidth="1"/>
    <col min="771" max="1024" width="9.140625" style="4"/>
    <col min="1025" max="1025" width="52.5703125" style="4" customWidth="1"/>
    <col min="1026" max="1026" width="43" style="4" customWidth="1"/>
    <col min="1027" max="1280" width="9.140625" style="4"/>
    <col min="1281" max="1281" width="52.5703125" style="4" customWidth="1"/>
    <col min="1282" max="1282" width="43" style="4" customWidth="1"/>
    <col min="1283" max="1536" width="9.140625" style="4"/>
    <col min="1537" max="1537" width="52.5703125" style="4" customWidth="1"/>
    <col min="1538" max="1538" width="43" style="4" customWidth="1"/>
    <col min="1539" max="1792" width="9.140625" style="4"/>
    <col min="1793" max="1793" width="52.5703125" style="4" customWidth="1"/>
    <col min="1794" max="1794" width="43" style="4" customWidth="1"/>
    <col min="1795" max="2048" width="9.140625" style="4"/>
    <col min="2049" max="2049" width="52.5703125" style="4" customWidth="1"/>
    <col min="2050" max="2050" width="43" style="4" customWidth="1"/>
    <col min="2051" max="2304" width="9.140625" style="4"/>
    <col min="2305" max="2305" width="52.5703125" style="4" customWidth="1"/>
    <col min="2306" max="2306" width="43" style="4" customWidth="1"/>
    <col min="2307" max="2560" width="9.140625" style="4"/>
    <col min="2561" max="2561" width="52.5703125" style="4" customWidth="1"/>
    <col min="2562" max="2562" width="43" style="4" customWidth="1"/>
    <col min="2563" max="2816" width="9.140625" style="4"/>
    <col min="2817" max="2817" width="52.5703125" style="4" customWidth="1"/>
    <col min="2818" max="2818" width="43" style="4" customWidth="1"/>
    <col min="2819" max="3072" width="9.140625" style="4"/>
    <col min="3073" max="3073" width="52.5703125" style="4" customWidth="1"/>
    <col min="3074" max="3074" width="43" style="4" customWidth="1"/>
    <col min="3075" max="3328" width="9.140625" style="4"/>
    <col min="3329" max="3329" width="52.5703125" style="4" customWidth="1"/>
    <col min="3330" max="3330" width="43" style="4" customWidth="1"/>
    <col min="3331" max="3584" width="9.140625" style="4"/>
    <col min="3585" max="3585" width="52.5703125" style="4" customWidth="1"/>
    <col min="3586" max="3586" width="43" style="4" customWidth="1"/>
    <col min="3587" max="3840" width="9.140625" style="4"/>
    <col min="3841" max="3841" width="52.5703125" style="4" customWidth="1"/>
    <col min="3842" max="3842" width="43" style="4" customWidth="1"/>
    <col min="3843" max="4096" width="9.140625" style="4"/>
    <col min="4097" max="4097" width="52.5703125" style="4" customWidth="1"/>
    <col min="4098" max="4098" width="43" style="4" customWidth="1"/>
    <col min="4099" max="4352" width="9.140625" style="4"/>
    <col min="4353" max="4353" width="52.5703125" style="4" customWidth="1"/>
    <col min="4354" max="4354" width="43" style="4" customWidth="1"/>
    <col min="4355" max="4608" width="9.140625" style="4"/>
    <col min="4609" max="4609" width="52.5703125" style="4" customWidth="1"/>
    <col min="4610" max="4610" width="43" style="4" customWidth="1"/>
    <col min="4611" max="4864" width="9.140625" style="4"/>
    <col min="4865" max="4865" width="52.5703125" style="4" customWidth="1"/>
    <col min="4866" max="4866" width="43" style="4" customWidth="1"/>
    <col min="4867" max="5120" width="9.140625" style="4"/>
    <col min="5121" max="5121" width="52.5703125" style="4" customWidth="1"/>
    <col min="5122" max="5122" width="43" style="4" customWidth="1"/>
    <col min="5123" max="5376" width="9.140625" style="4"/>
    <col min="5377" max="5377" width="52.5703125" style="4" customWidth="1"/>
    <col min="5378" max="5378" width="43" style="4" customWidth="1"/>
    <col min="5379" max="5632" width="9.140625" style="4"/>
    <col min="5633" max="5633" width="52.5703125" style="4" customWidth="1"/>
    <col min="5634" max="5634" width="43" style="4" customWidth="1"/>
    <col min="5635" max="5888" width="9.140625" style="4"/>
    <col min="5889" max="5889" width="52.5703125" style="4" customWidth="1"/>
    <col min="5890" max="5890" width="43" style="4" customWidth="1"/>
    <col min="5891" max="6144" width="9.140625" style="4"/>
    <col min="6145" max="6145" width="52.5703125" style="4" customWidth="1"/>
    <col min="6146" max="6146" width="43" style="4" customWidth="1"/>
    <col min="6147" max="6400" width="9.140625" style="4"/>
    <col min="6401" max="6401" width="52.5703125" style="4" customWidth="1"/>
    <col min="6402" max="6402" width="43" style="4" customWidth="1"/>
    <col min="6403" max="6656" width="9.140625" style="4"/>
    <col min="6657" max="6657" width="52.5703125" style="4" customWidth="1"/>
    <col min="6658" max="6658" width="43" style="4" customWidth="1"/>
    <col min="6659" max="6912" width="9.140625" style="4"/>
    <col min="6913" max="6913" width="52.5703125" style="4" customWidth="1"/>
    <col min="6914" max="6914" width="43" style="4" customWidth="1"/>
    <col min="6915" max="7168" width="9.140625" style="4"/>
    <col min="7169" max="7169" width="52.5703125" style="4" customWidth="1"/>
    <col min="7170" max="7170" width="43" style="4" customWidth="1"/>
    <col min="7171" max="7424" width="9.140625" style="4"/>
    <col min="7425" max="7425" width="52.5703125" style="4" customWidth="1"/>
    <col min="7426" max="7426" width="43" style="4" customWidth="1"/>
    <col min="7427" max="7680" width="9.140625" style="4"/>
    <col min="7681" max="7681" width="52.5703125" style="4" customWidth="1"/>
    <col min="7682" max="7682" width="43" style="4" customWidth="1"/>
    <col min="7683" max="7936" width="9.140625" style="4"/>
    <col min="7937" max="7937" width="52.5703125" style="4" customWidth="1"/>
    <col min="7938" max="7938" width="43" style="4" customWidth="1"/>
    <col min="7939" max="8192" width="9.140625" style="4"/>
    <col min="8193" max="8193" width="52.5703125" style="4" customWidth="1"/>
    <col min="8194" max="8194" width="43" style="4" customWidth="1"/>
    <col min="8195" max="8448" width="9.140625" style="4"/>
    <col min="8449" max="8449" width="52.5703125" style="4" customWidth="1"/>
    <col min="8450" max="8450" width="43" style="4" customWidth="1"/>
    <col min="8451" max="8704" width="9.140625" style="4"/>
    <col min="8705" max="8705" width="52.5703125" style="4" customWidth="1"/>
    <col min="8706" max="8706" width="43" style="4" customWidth="1"/>
    <col min="8707" max="8960" width="9.140625" style="4"/>
    <col min="8961" max="8961" width="52.5703125" style="4" customWidth="1"/>
    <col min="8962" max="8962" width="43" style="4" customWidth="1"/>
    <col min="8963" max="9216" width="9.140625" style="4"/>
    <col min="9217" max="9217" width="52.5703125" style="4" customWidth="1"/>
    <col min="9218" max="9218" width="43" style="4" customWidth="1"/>
    <col min="9219" max="9472" width="9.140625" style="4"/>
    <col min="9473" max="9473" width="52.5703125" style="4" customWidth="1"/>
    <col min="9474" max="9474" width="43" style="4" customWidth="1"/>
    <col min="9475" max="9728" width="9.140625" style="4"/>
    <col min="9729" max="9729" width="52.5703125" style="4" customWidth="1"/>
    <col min="9730" max="9730" width="43" style="4" customWidth="1"/>
    <col min="9731" max="9984" width="9.140625" style="4"/>
    <col min="9985" max="9985" width="52.5703125" style="4" customWidth="1"/>
    <col min="9986" max="9986" width="43" style="4" customWidth="1"/>
    <col min="9987" max="10240" width="9.140625" style="4"/>
    <col min="10241" max="10241" width="52.5703125" style="4" customWidth="1"/>
    <col min="10242" max="10242" width="43" style="4" customWidth="1"/>
    <col min="10243" max="10496" width="9.140625" style="4"/>
    <col min="10497" max="10497" width="52.5703125" style="4" customWidth="1"/>
    <col min="10498" max="10498" width="43" style="4" customWidth="1"/>
    <col min="10499" max="10752" width="9.140625" style="4"/>
    <col min="10753" max="10753" width="52.5703125" style="4" customWidth="1"/>
    <col min="10754" max="10754" width="43" style="4" customWidth="1"/>
    <col min="10755" max="11008" width="9.140625" style="4"/>
    <col min="11009" max="11009" width="52.5703125" style="4" customWidth="1"/>
    <col min="11010" max="11010" width="43" style="4" customWidth="1"/>
    <col min="11011" max="11264" width="9.140625" style="4"/>
    <col min="11265" max="11265" width="52.5703125" style="4" customWidth="1"/>
    <col min="11266" max="11266" width="43" style="4" customWidth="1"/>
    <col min="11267" max="11520" width="9.140625" style="4"/>
    <col min="11521" max="11521" width="52.5703125" style="4" customWidth="1"/>
    <col min="11522" max="11522" width="43" style="4" customWidth="1"/>
    <col min="11523" max="11776" width="9.140625" style="4"/>
    <col min="11777" max="11777" width="52.5703125" style="4" customWidth="1"/>
    <col min="11778" max="11778" width="43" style="4" customWidth="1"/>
    <col min="11779" max="12032" width="9.140625" style="4"/>
    <col min="12033" max="12033" width="52.5703125" style="4" customWidth="1"/>
    <col min="12034" max="12034" width="43" style="4" customWidth="1"/>
    <col min="12035" max="12288" width="9.140625" style="4"/>
    <col min="12289" max="12289" width="52.5703125" style="4" customWidth="1"/>
    <col min="12290" max="12290" width="43" style="4" customWidth="1"/>
    <col min="12291" max="12544" width="9.140625" style="4"/>
    <col min="12545" max="12545" width="52.5703125" style="4" customWidth="1"/>
    <col min="12546" max="12546" width="43" style="4" customWidth="1"/>
    <col min="12547" max="12800" width="9.140625" style="4"/>
    <col min="12801" max="12801" width="52.5703125" style="4" customWidth="1"/>
    <col min="12802" max="12802" width="43" style="4" customWidth="1"/>
    <col min="12803" max="13056" width="9.140625" style="4"/>
    <col min="13057" max="13057" width="52.5703125" style="4" customWidth="1"/>
    <col min="13058" max="13058" width="43" style="4" customWidth="1"/>
    <col min="13059" max="13312" width="9.140625" style="4"/>
    <col min="13313" max="13313" width="52.5703125" style="4" customWidth="1"/>
    <col min="13314" max="13314" width="43" style="4" customWidth="1"/>
    <col min="13315" max="13568" width="9.140625" style="4"/>
    <col min="13569" max="13569" width="52.5703125" style="4" customWidth="1"/>
    <col min="13570" max="13570" width="43" style="4" customWidth="1"/>
    <col min="13571" max="13824" width="9.140625" style="4"/>
    <col min="13825" max="13825" width="52.5703125" style="4" customWidth="1"/>
    <col min="13826" max="13826" width="43" style="4" customWidth="1"/>
    <col min="13827" max="14080" width="9.140625" style="4"/>
    <col min="14081" max="14081" width="52.5703125" style="4" customWidth="1"/>
    <col min="14082" max="14082" width="43" style="4" customWidth="1"/>
    <col min="14083" max="14336" width="9.140625" style="4"/>
    <col min="14337" max="14337" width="52.5703125" style="4" customWidth="1"/>
    <col min="14338" max="14338" width="43" style="4" customWidth="1"/>
    <col min="14339" max="14592" width="9.140625" style="4"/>
    <col min="14593" max="14593" width="52.5703125" style="4" customWidth="1"/>
    <col min="14594" max="14594" width="43" style="4" customWidth="1"/>
    <col min="14595" max="14848" width="9.140625" style="4"/>
    <col min="14849" max="14849" width="52.5703125" style="4" customWidth="1"/>
    <col min="14850" max="14850" width="43" style="4" customWidth="1"/>
    <col min="14851" max="15104" width="9.140625" style="4"/>
    <col min="15105" max="15105" width="52.5703125" style="4" customWidth="1"/>
    <col min="15106" max="15106" width="43" style="4" customWidth="1"/>
    <col min="15107" max="15360" width="9.140625" style="4"/>
    <col min="15361" max="15361" width="52.5703125" style="4" customWidth="1"/>
    <col min="15362" max="15362" width="43" style="4" customWidth="1"/>
    <col min="15363" max="15616" width="9.140625" style="4"/>
    <col min="15617" max="15617" width="52.5703125" style="4" customWidth="1"/>
    <col min="15618" max="15618" width="43" style="4" customWidth="1"/>
    <col min="15619" max="15872" width="9.140625" style="4"/>
    <col min="15873" max="15873" width="52.5703125" style="4" customWidth="1"/>
    <col min="15874" max="15874" width="43" style="4" customWidth="1"/>
    <col min="15875" max="16128" width="9.140625" style="4"/>
    <col min="16129" max="16129" width="52.5703125" style="4" customWidth="1"/>
    <col min="16130" max="16130" width="43" style="4" customWidth="1"/>
    <col min="16131" max="16384" width="9.140625" style="4"/>
  </cols>
  <sheetData>
    <row r="1" spans="1:2" ht="24.75" customHeight="1" x14ac:dyDescent="0.2">
      <c r="A1" s="11"/>
      <c r="B1" s="54" t="s">
        <v>140</v>
      </c>
    </row>
    <row r="2" spans="1:2" ht="15.75" x14ac:dyDescent="0.2">
      <c r="A2" s="11"/>
      <c r="B2" s="55"/>
    </row>
    <row r="3" spans="1:2" ht="25.5" customHeight="1" x14ac:dyDescent="0.2">
      <c r="B3" s="55"/>
    </row>
    <row r="4" spans="1:2" ht="18.75" x14ac:dyDescent="0.2">
      <c r="A4" s="56" t="s">
        <v>41</v>
      </c>
      <c r="B4" s="56"/>
    </row>
    <row r="5" spans="1:2" ht="18.75" x14ac:dyDescent="0.2">
      <c r="A5" s="57" t="s">
        <v>42</v>
      </c>
      <c r="B5" s="56"/>
    </row>
    <row r="6" spans="1:2" x14ac:dyDescent="0.2">
      <c r="A6" s="58" t="s">
        <v>29</v>
      </c>
      <c r="B6" s="58"/>
    </row>
    <row r="7" spans="1:2" x14ac:dyDescent="0.2">
      <c r="A7" s="18"/>
      <c r="B7" s="18"/>
    </row>
    <row r="8" spans="1:2" ht="60" customHeight="1" x14ac:dyDescent="0.2">
      <c r="A8" s="57" t="s">
        <v>138</v>
      </c>
      <c r="B8" s="56"/>
    </row>
    <row r="9" spans="1:2" x14ac:dyDescent="0.2">
      <c r="A9" s="58" t="s">
        <v>30</v>
      </c>
      <c r="B9" s="58"/>
    </row>
    <row r="10" spans="1:2" x14ac:dyDescent="0.2">
      <c r="A10" s="14"/>
      <c r="B10" s="14"/>
    </row>
    <row r="11" spans="1:2" ht="75" x14ac:dyDescent="0.2">
      <c r="A11" s="9" t="s">
        <v>38</v>
      </c>
      <c r="B11" s="9" t="s">
        <v>114</v>
      </c>
    </row>
    <row r="12" spans="1:2" ht="93.75" x14ac:dyDescent="0.2">
      <c r="A12" s="9" t="s">
        <v>13</v>
      </c>
      <c r="B12" s="9" t="s">
        <v>48</v>
      </c>
    </row>
    <row r="13" spans="1:2" ht="37.5" x14ac:dyDescent="0.2">
      <c r="A13" s="9" t="s">
        <v>14</v>
      </c>
      <c r="B13" s="9" t="s">
        <v>43</v>
      </c>
    </row>
    <row r="14" spans="1:2" ht="47.25" customHeight="1" x14ac:dyDescent="0.2">
      <c r="A14" s="9" t="s">
        <v>15</v>
      </c>
      <c r="B14" s="9" t="s">
        <v>44</v>
      </c>
    </row>
    <row r="15" spans="1:2" ht="40.5" customHeight="1" x14ac:dyDescent="0.2">
      <c r="A15" s="9" t="s">
        <v>16</v>
      </c>
      <c r="B15" s="9" t="s">
        <v>45</v>
      </c>
    </row>
    <row r="16" spans="1:2" ht="79.5" customHeight="1" x14ac:dyDescent="0.2">
      <c r="A16" s="9" t="s">
        <v>17</v>
      </c>
      <c r="B16" s="9" t="s">
        <v>18</v>
      </c>
    </row>
    <row r="17" spans="1:2" ht="37.5" x14ac:dyDescent="0.2">
      <c r="A17" s="9" t="s">
        <v>19</v>
      </c>
      <c r="B17" s="9" t="s">
        <v>40</v>
      </c>
    </row>
    <row r="18" spans="1:2" ht="37.5" x14ac:dyDescent="0.2">
      <c r="A18" s="9" t="s">
        <v>20</v>
      </c>
      <c r="B18" s="9" t="s">
        <v>31</v>
      </c>
    </row>
    <row r="19" spans="1:2" ht="37.5" x14ac:dyDescent="0.2">
      <c r="A19" s="9" t="s">
        <v>21</v>
      </c>
      <c r="B19" s="10">
        <v>44624</v>
      </c>
    </row>
    <row r="20" spans="1:2" ht="56.25" x14ac:dyDescent="0.2">
      <c r="A20" s="9" t="s">
        <v>22</v>
      </c>
      <c r="B20" s="9" t="s">
        <v>46</v>
      </c>
    </row>
    <row r="21" spans="1:2" ht="56.25" x14ac:dyDescent="0.2">
      <c r="A21" s="9" t="s">
        <v>23</v>
      </c>
      <c r="B21" s="19" t="s">
        <v>47</v>
      </c>
    </row>
    <row r="22" spans="1:2" ht="91.5" customHeight="1" x14ac:dyDescent="0.2">
      <c r="A22" s="9" t="s">
        <v>24</v>
      </c>
      <c r="B22" s="9" t="s">
        <v>49</v>
      </c>
    </row>
    <row r="23" spans="1:2" ht="37.5" x14ac:dyDescent="0.2">
      <c r="A23" s="9" t="s">
        <v>25</v>
      </c>
      <c r="B23" s="9" t="s">
        <v>136</v>
      </c>
    </row>
    <row r="24" spans="1:2" ht="37.5" x14ac:dyDescent="0.2">
      <c r="A24" s="9" t="s">
        <v>26</v>
      </c>
      <c r="B24" s="10">
        <v>44272</v>
      </c>
    </row>
    <row r="25" spans="1:2" ht="56.25" x14ac:dyDescent="0.2">
      <c r="A25" s="9" t="s">
        <v>27</v>
      </c>
      <c r="B25" s="20" t="s">
        <v>50</v>
      </c>
    </row>
    <row r="26" spans="1:2" ht="48" customHeight="1" x14ac:dyDescent="0.2">
      <c r="A26" s="6"/>
    </row>
    <row r="27" spans="1:2" ht="16.5" x14ac:dyDescent="0.2">
      <c r="A27" s="6"/>
      <c r="B27" s="7"/>
    </row>
    <row r="28" spans="1:2" ht="16.5" x14ac:dyDescent="0.2">
      <c r="A28" s="8"/>
    </row>
  </sheetData>
  <mergeCells count="6">
    <mergeCell ref="A9:B9"/>
    <mergeCell ref="B1:B3"/>
    <mergeCell ref="A4:B4"/>
    <mergeCell ref="A5:B5"/>
    <mergeCell ref="A6:B6"/>
    <mergeCell ref="A8:B8"/>
  </mergeCells>
  <pageMargins left="0.78740157480314965" right="0.49" top="0.78740157480314965" bottom="0.78740157480314965" header="0.31496062992125984" footer="0.31496062992125984"/>
  <pageSetup paperSize="9" scale="7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7"/>
  <sheetViews>
    <sheetView view="pageBreakPreview" zoomScale="70" zoomScaleNormal="100" zoomScaleSheetLayoutView="70" workbookViewId="0">
      <selection activeCell="J1" sqref="J1:Z1"/>
    </sheetView>
  </sheetViews>
  <sheetFormatPr defaultRowHeight="15" x14ac:dyDescent="0.25"/>
  <cols>
    <col min="1" max="1" width="8" style="1" customWidth="1"/>
    <col min="2" max="2" width="40.42578125" customWidth="1"/>
    <col min="3" max="3" width="20.85546875" customWidth="1"/>
    <col min="4" max="4" width="18.140625" customWidth="1"/>
    <col min="5" max="5" width="14" customWidth="1"/>
    <col min="6" max="6" width="10.28515625" customWidth="1"/>
    <col min="7" max="7" width="13.85546875" customWidth="1"/>
    <col min="8" max="8" width="21.7109375" customWidth="1"/>
    <col min="9" max="9" width="16.140625" customWidth="1"/>
    <col min="10" max="10" width="13.42578125" customWidth="1"/>
    <col min="11" max="11" width="20" customWidth="1"/>
    <col min="12" max="12" width="17.7109375" customWidth="1"/>
    <col min="13" max="13" width="14.7109375" customWidth="1"/>
    <col min="14" max="14" width="12.5703125" customWidth="1"/>
    <col min="15" max="33" width="7.85546875" bestFit="1" customWidth="1"/>
  </cols>
  <sheetData>
    <row r="1" spans="1:36" ht="54" customHeight="1" x14ac:dyDescent="0.25">
      <c r="J1" s="80" t="s">
        <v>141</v>
      </c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21"/>
      <c r="AB1" s="21"/>
      <c r="AC1" s="21"/>
      <c r="AD1" s="21"/>
      <c r="AE1" s="21"/>
      <c r="AF1" s="21"/>
      <c r="AG1" s="21"/>
      <c r="AH1" s="3"/>
      <c r="AI1" s="2"/>
      <c r="AJ1" s="2"/>
    </row>
    <row r="2" spans="1:36" ht="42" customHeight="1" x14ac:dyDescent="0.25">
      <c r="A2" s="81" t="s">
        <v>121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12"/>
      <c r="AB2" s="12"/>
      <c r="AC2" s="12"/>
      <c r="AD2" s="12"/>
      <c r="AE2" s="12"/>
      <c r="AF2" s="12"/>
      <c r="AG2" s="12"/>
    </row>
    <row r="4" spans="1:36" ht="15.75" customHeight="1" x14ac:dyDescent="0.25">
      <c r="A4" s="61" t="s">
        <v>2</v>
      </c>
      <c r="B4" s="61" t="s">
        <v>51</v>
      </c>
      <c r="C4" s="61" t="s">
        <v>52</v>
      </c>
      <c r="D4" s="61" t="s">
        <v>3</v>
      </c>
      <c r="E4" s="61" t="s">
        <v>53</v>
      </c>
      <c r="F4" s="67" t="s">
        <v>4</v>
      </c>
      <c r="G4" s="67"/>
      <c r="H4" s="67"/>
      <c r="I4" s="67" t="s">
        <v>5</v>
      </c>
      <c r="J4" s="67"/>
      <c r="K4" s="67"/>
      <c r="L4" s="68" t="s">
        <v>6</v>
      </c>
      <c r="M4" s="67" t="s">
        <v>32</v>
      </c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36" ht="31.5" x14ac:dyDescent="0.25">
      <c r="A5" s="62"/>
      <c r="B5" s="62"/>
      <c r="C5" s="62"/>
      <c r="D5" s="62"/>
      <c r="E5" s="62"/>
      <c r="F5" s="22" t="s">
        <v>7</v>
      </c>
      <c r="G5" s="22" t="s">
        <v>8</v>
      </c>
      <c r="H5" s="22" t="s">
        <v>9</v>
      </c>
      <c r="I5" s="22" t="s">
        <v>7</v>
      </c>
      <c r="J5" s="22" t="s">
        <v>8</v>
      </c>
      <c r="K5" s="22" t="s">
        <v>9</v>
      </c>
      <c r="L5" s="69"/>
      <c r="M5" s="22">
        <v>2021</v>
      </c>
      <c r="N5" s="22">
        <v>2022</v>
      </c>
      <c r="O5" s="22">
        <v>2023</v>
      </c>
      <c r="P5" s="22">
        <v>2024</v>
      </c>
      <c r="Q5" s="22">
        <v>2025</v>
      </c>
      <c r="R5" s="22">
        <v>2026</v>
      </c>
      <c r="S5" s="22">
        <v>2027</v>
      </c>
      <c r="T5" s="22">
        <v>2028</v>
      </c>
      <c r="U5" s="22">
        <v>2029</v>
      </c>
      <c r="V5" s="22">
        <v>2030</v>
      </c>
      <c r="W5" s="22">
        <v>2031</v>
      </c>
      <c r="X5" s="22">
        <v>2032</v>
      </c>
      <c r="Y5" s="22">
        <v>2033</v>
      </c>
      <c r="Z5" s="22">
        <v>2034</v>
      </c>
    </row>
    <row r="6" spans="1:36" ht="18.75" customHeight="1" x14ac:dyDescent="0.25">
      <c r="A6" s="23" t="s">
        <v>10</v>
      </c>
      <c r="B6" s="70" t="s">
        <v>54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36" ht="19.5" customHeight="1" x14ac:dyDescent="0.25">
      <c r="A7" s="24" t="s">
        <v>55</v>
      </c>
      <c r="B7" s="71" t="s">
        <v>56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36" ht="15.75" customHeight="1" x14ac:dyDescent="0.25">
      <c r="A8" s="59" t="s">
        <v>57</v>
      </c>
      <c r="B8" s="63" t="s">
        <v>58</v>
      </c>
      <c r="C8" s="63" t="s">
        <v>59</v>
      </c>
      <c r="D8" s="65" t="s">
        <v>11</v>
      </c>
      <c r="E8" s="72">
        <v>2021</v>
      </c>
      <c r="F8" s="76" t="s">
        <v>12</v>
      </c>
      <c r="G8" s="76" t="s">
        <v>12</v>
      </c>
      <c r="H8" s="76" t="s">
        <v>12</v>
      </c>
      <c r="I8" s="63" t="s">
        <v>60</v>
      </c>
      <c r="J8" s="63" t="s">
        <v>61</v>
      </c>
      <c r="K8" s="63">
        <v>1.71</v>
      </c>
      <c r="L8" s="74">
        <v>385.18700000000001</v>
      </c>
      <c r="M8" s="74">
        <f>L8</f>
        <v>385.18700000000001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</row>
    <row r="9" spans="1:36" ht="100.5" customHeight="1" x14ac:dyDescent="0.25">
      <c r="A9" s="60"/>
      <c r="B9" s="64"/>
      <c r="C9" s="64"/>
      <c r="D9" s="66"/>
      <c r="E9" s="73"/>
      <c r="F9" s="77"/>
      <c r="G9" s="77"/>
      <c r="H9" s="77"/>
      <c r="I9" s="64"/>
      <c r="J9" s="64"/>
      <c r="K9" s="64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36" ht="31.5" customHeight="1" x14ac:dyDescent="0.25">
      <c r="A10" s="59" t="s">
        <v>62</v>
      </c>
      <c r="B10" s="63" t="s">
        <v>63</v>
      </c>
      <c r="C10" s="78" t="s">
        <v>64</v>
      </c>
      <c r="D10" s="65" t="s">
        <v>65</v>
      </c>
      <c r="E10" s="63">
        <v>2021</v>
      </c>
      <c r="F10" s="25" t="str">
        <f>I10</f>
        <v>Диаметр (D)</v>
      </c>
      <c r="G10" s="25" t="str">
        <f>J10</f>
        <v>мм</v>
      </c>
      <c r="H10" s="25">
        <f>K10</f>
        <v>50</v>
      </c>
      <c r="I10" s="25" t="s">
        <v>66</v>
      </c>
      <c r="J10" s="25" t="s">
        <v>67</v>
      </c>
      <c r="K10" s="25">
        <v>50</v>
      </c>
      <c r="L10" s="74">
        <v>1516.4169999999999</v>
      </c>
      <c r="M10" s="74">
        <v>758.20849999999996</v>
      </c>
      <c r="N10" s="74">
        <f>M10</f>
        <v>758.20849999999996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</row>
    <row r="11" spans="1:36" ht="243" customHeight="1" x14ac:dyDescent="0.25">
      <c r="A11" s="60"/>
      <c r="B11" s="64"/>
      <c r="C11" s="79"/>
      <c r="D11" s="66"/>
      <c r="E11" s="64"/>
      <c r="F11" s="25" t="s">
        <v>68</v>
      </c>
      <c r="G11" s="25" t="str">
        <f>J11</f>
        <v>м</v>
      </c>
      <c r="H11" s="25">
        <v>2850</v>
      </c>
      <c r="I11" s="25" t="s">
        <v>69</v>
      </c>
      <c r="J11" s="25" t="s">
        <v>61</v>
      </c>
      <c r="K11" s="25">
        <f>3.374*1000</f>
        <v>3374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36" ht="15.75" customHeight="1" x14ac:dyDescent="0.25">
      <c r="A12" s="59" t="s">
        <v>62</v>
      </c>
      <c r="B12" s="63" t="s">
        <v>70</v>
      </c>
      <c r="C12" s="63" t="s">
        <v>59</v>
      </c>
      <c r="D12" s="65" t="str">
        <f>D10</f>
        <v>Реконструкция</v>
      </c>
      <c r="E12" s="63">
        <v>2021</v>
      </c>
      <c r="F12" s="63" t="str">
        <f>I12</f>
        <v>Протяженность (L)</v>
      </c>
      <c r="G12" s="63" t="str">
        <f>G11</f>
        <v>м</v>
      </c>
      <c r="H12" s="63">
        <v>8</v>
      </c>
      <c r="I12" s="63" t="s">
        <v>60</v>
      </c>
      <c r="J12" s="63" t="s">
        <v>61</v>
      </c>
      <c r="K12" s="63">
        <v>11.9</v>
      </c>
      <c r="L12" s="74">
        <v>185.39599999999999</v>
      </c>
      <c r="M12" s="74">
        <f>L12</f>
        <v>185.39599999999999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</row>
    <row r="13" spans="1:36" ht="118.5" customHeight="1" x14ac:dyDescent="0.25">
      <c r="A13" s="60"/>
      <c r="B13" s="64"/>
      <c r="C13" s="64"/>
      <c r="D13" s="66"/>
      <c r="E13" s="64"/>
      <c r="F13" s="64"/>
      <c r="G13" s="64"/>
      <c r="H13" s="64"/>
      <c r="I13" s="64"/>
      <c r="J13" s="64"/>
      <c r="K13" s="64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36" ht="18.75" x14ac:dyDescent="0.25">
      <c r="A14" s="83" t="s">
        <v>71</v>
      </c>
      <c r="B14" s="84"/>
      <c r="C14" s="84"/>
      <c r="D14" s="84"/>
      <c r="E14" s="84"/>
      <c r="F14" s="84"/>
      <c r="G14" s="84"/>
      <c r="H14" s="84"/>
      <c r="I14" s="84"/>
      <c r="J14" s="84"/>
      <c r="K14" s="85"/>
      <c r="L14" s="26">
        <f>M14+N14</f>
        <v>2087</v>
      </c>
      <c r="M14" s="26">
        <f>M8+M10+M12</f>
        <v>1328.7915</v>
      </c>
      <c r="N14" s="26">
        <f>N8+N10+N12</f>
        <v>758.20849999999996</v>
      </c>
      <c r="O14" s="26">
        <f t="shared" ref="O14:Z14" si="0">O8+O10+O12</f>
        <v>0</v>
      </c>
      <c r="P14" s="26">
        <f t="shared" si="0"/>
        <v>0</v>
      </c>
      <c r="Q14" s="26">
        <f t="shared" si="0"/>
        <v>0</v>
      </c>
      <c r="R14" s="26">
        <f t="shared" si="0"/>
        <v>0</v>
      </c>
      <c r="S14" s="26">
        <f t="shared" si="0"/>
        <v>0</v>
      </c>
      <c r="T14" s="26">
        <f t="shared" si="0"/>
        <v>0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</row>
    <row r="16" spans="1:36" ht="15.75" x14ac:dyDescent="0.25">
      <c r="A16" s="82" t="s">
        <v>115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</row>
    <row r="17" spans="12:12" x14ac:dyDescent="0.25">
      <c r="L17" s="53"/>
    </row>
  </sheetData>
  <mergeCells count="87">
    <mergeCell ref="A2:Z2"/>
    <mergeCell ref="A16:V16"/>
    <mergeCell ref="Y12:Y13"/>
    <mergeCell ref="Z12:Z13"/>
    <mergeCell ref="A14:K14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O12:O13"/>
    <mergeCell ref="P12:P13"/>
    <mergeCell ref="J1:Z1"/>
    <mergeCell ref="T12:T13"/>
    <mergeCell ref="U12:U13"/>
    <mergeCell ref="V12:V13"/>
    <mergeCell ref="W12:W13"/>
    <mergeCell ref="X12:X13"/>
    <mergeCell ref="X10:X11"/>
    <mergeCell ref="Y10:Y11"/>
    <mergeCell ref="Z10:Z11"/>
    <mergeCell ref="L12:L13"/>
    <mergeCell ref="M12:M13"/>
    <mergeCell ref="N12:N13"/>
    <mergeCell ref="J12:J13"/>
    <mergeCell ref="K12:K13"/>
    <mergeCell ref="V10:V11"/>
    <mergeCell ref="W10:W11"/>
    <mergeCell ref="Q12:Q13"/>
    <mergeCell ref="R12:R13"/>
    <mergeCell ref="S12:S13"/>
    <mergeCell ref="Z8:Z9"/>
    <mergeCell ref="A10:A11"/>
    <mergeCell ref="B10:B11"/>
    <mergeCell ref="C10:C11"/>
    <mergeCell ref="D10:D11"/>
    <mergeCell ref="E10:E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U8:U9"/>
    <mergeCell ref="V8:V9"/>
    <mergeCell ref="W8:W9"/>
    <mergeCell ref="X8:X9"/>
    <mergeCell ref="Y8:Y9"/>
    <mergeCell ref="P8:P9"/>
    <mergeCell ref="Q8:Q9"/>
    <mergeCell ref="R8:R9"/>
    <mergeCell ref="S8:S9"/>
    <mergeCell ref="T8:T9"/>
    <mergeCell ref="E8:E9"/>
    <mergeCell ref="L8:L9"/>
    <mergeCell ref="M8:M9"/>
    <mergeCell ref="N8:N9"/>
    <mergeCell ref="O8:O9"/>
    <mergeCell ref="F8:F9"/>
    <mergeCell ref="G8:G9"/>
    <mergeCell ref="H8:H9"/>
    <mergeCell ref="I8:I9"/>
    <mergeCell ref="J8:J9"/>
    <mergeCell ref="K8:K9"/>
    <mergeCell ref="I4:K4"/>
    <mergeCell ref="L4:L5"/>
    <mergeCell ref="M4:Z4"/>
    <mergeCell ref="B6:Z6"/>
    <mergeCell ref="B7:Z7"/>
    <mergeCell ref="E4:E5"/>
    <mergeCell ref="F4:H4"/>
    <mergeCell ref="A8:A9"/>
    <mergeCell ref="A4:A5"/>
    <mergeCell ref="B4:B5"/>
    <mergeCell ref="C4:C5"/>
    <mergeCell ref="D4:D5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5"/>
  <sheetViews>
    <sheetView view="pageBreakPreview" zoomScale="110" zoomScaleNormal="100" zoomScaleSheetLayoutView="110" workbookViewId="0">
      <selection activeCell="O8" sqref="O8"/>
    </sheetView>
  </sheetViews>
  <sheetFormatPr defaultRowHeight="15" x14ac:dyDescent="0.25"/>
  <cols>
    <col min="1" max="1" width="6" style="16" customWidth="1"/>
    <col min="2" max="2" width="36.140625" style="16" customWidth="1"/>
    <col min="3" max="3" width="16.42578125" style="16" customWidth="1"/>
    <col min="4" max="4" width="10.28515625" style="16" customWidth="1"/>
    <col min="5" max="5" width="10.7109375" style="16" customWidth="1"/>
    <col min="6" max="6" width="11.5703125" style="16" bestFit="1" customWidth="1"/>
    <col min="7" max="7" width="12" style="16" customWidth="1"/>
    <col min="8" max="9" width="10.7109375" style="16" customWidth="1"/>
    <col min="10" max="10" width="11" style="16" customWidth="1"/>
    <col min="11" max="11" width="9.42578125" style="16" bestFit="1" customWidth="1"/>
    <col min="12" max="16384" width="9.140625" style="16"/>
  </cols>
  <sheetData>
    <row r="1" spans="1:19" ht="49.5" customHeight="1" x14ac:dyDescent="0.25">
      <c r="E1" s="88" t="s">
        <v>142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9" ht="34.5" customHeight="1" x14ac:dyDescent="0.25">
      <c r="A2" s="89" t="s">
        <v>103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15"/>
      <c r="S2" s="15"/>
    </row>
    <row r="3" spans="1:19" ht="15.75" customHeight="1" x14ac:dyDescent="0.25">
      <c r="A3" s="67" t="s">
        <v>72</v>
      </c>
      <c r="B3" s="67" t="s">
        <v>73</v>
      </c>
      <c r="C3" s="90" t="s">
        <v>74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15"/>
      <c r="S3" s="15"/>
    </row>
    <row r="4" spans="1:19" ht="15" customHeight="1" x14ac:dyDescent="0.25">
      <c r="A4" s="67"/>
      <c r="B4" s="67"/>
      <c r="C4" s="93" t="s">
        <v>75</v>
      </c>
      <c r="D4" s="86" t="s">
        <v>76</v>
      </c>
      <c r="E4" s="86" t="s">
        <v>77</v>
      </c>
      <c r="F4" s="86" t="s">
        <v>78</v>
      </c>
      <c r="G4" s="86" t="s">
        <v>79</v>
      </c>
      <c r="H4" s="86" t="s">
        <v>80</v>
      </c>
      <c r="I4" s="86" t="s">
        <v>81</v>
      </c>
      <c r="J4" s="86" t="s">
        <v>82</v>
      </c>
      <c r="K4" s="86" t="s">
        <v>83</v>
      </c>
      <c r="L4" s="86" t="s">
        <v>84</v>
      </c>
      <c r="M4" s="86" t="s">
        <v>85</v>
      </c>
      <c r="N4" s="86" t="s">
        <v>86</v>
      </c>
      <c r="O4" s="86" t="s">
        <v>87</v>
      </c>
      <c r="P4" s="86" t="s">
        <v>88</v>
      </c>
      <c r="Q4" s="86" t="s">
        <v>89</v>
      </c>
      <c r="R4" s="15"/>
      <c r="S4" s="15"/>
    </row>
    <row r="5" spans="1:19" ht="15" customHeight="1" x14ac:dyDescent="0.25">
      <c r="A5" s="67"/>
      <c r="B5" s="67"/>
      <c r="C5" s="94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15"/>
      <c r="S5" s="15"/>
    </row>
    <row r="6" spans="1:19" ht="15.75" x14ac:dyDescent="0.25">
      <c r="A6" s="28">
        <v>1</v>
      </c>
      <c r="B6" s="28">
        <f>A6+1</f>
        <v>2</v>
      </c>
      <c r="C6" s="28">
        <f t="shared" ref="C6:Q6" si="0">B6+1</f>
        <v>3</v>
      </c>
      <c r="D6" s="28">
        <f t="shared" si="0"/>
        <v>4</v>
      </c>
      <c r="E6" s="28">
        <f t="shared" si="0"/>
        <v>5</v>
      </c>
      <c r="F6" s="28">
        <f t="shared" si="0"/>
        <v>6</v>
      </c>
      <c r="G6" s="28">
        <f t="shared" si="0"/>
        <v>7</v>
      </c>
      <c r="H6" s="28">
        <f t="shared" si="0"/>
        <v>8</v>
      </c>
      <c r="I6" s="28">
        <f t="shared" si="0"/>
        <v>9</v>
      </c>
      <c r="J6" s="28">
        <f t="shared" si="0"/>
        <v>10</v>
      </c>
      <c r="K6" s="28">
        <f t="shared" si="0"/>
        <v>11</v>
      </c>
      <c r="L6" s="28">
        <f t="shared" si="0"/>
        <v>12</v>
      </c>
      <c r="M6" s="28">
        <f t="shared" si="0"/>
        <v>13</v>
      </c>
      <c r="N6" s="28">
        <f t="shared" si="0"/>
        <v>14</v>
      </c>
      <c r="O6" s="28">
        <f t="shared" si="0"/>
        <v>15</v>
      </c>
      <c r="P6" s="28">
        <f t="shared" si="0"/>
        <v>16</v>
      </c>
      <c r="Q6" s="28">
        <f t="shared" si="0"/>
        <v>17</v>
      </c>
      <c r="R6" s="15"/>
      <c r="S6" s="15"/>
    </row>
    <row r="7" spans="1:19" ht="15.75" x14ac:dyDescent="0.25">
      <c r="A7" s="34" t="s">
        <v>33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5"/>
      <c r="S7" s="15"/>
    </row>
    <row r="8" spans="1:19" ht="15.75" x14ac:dyDescent="0.25">
      <c r="A8" s="27" t="s">
        <v>90</v>
      </c>
      <c r="B8" s="29" t="s">
        <v>34</v>
      </c>
      <c r="C8" s="35">
        <f>SUM(D8:I8)</f>
        <v>2087</v>
      </c>
      <c r="D8" s="52">
        <f>Лист2!M14</f>
        <v>1328.7915</v>
      </c>
      <c r="E8" s="52">
        <f>Лист2!N14</f>
        <v>758.20849999999996</v>
      </c>
      <c r="F8" s="50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15"/>
      <c r="S8" s="15"/>
    </row>
    <row r="9" spans="1:19" ht="15.75" x14ac:dyDescent="0.25">
      <c r="A9" s="27" t="s">
        <v>91</v>
      </c>
      <c r="B9" s="29" t="s">
        <v>35</v>
      </c>
      <c r="C9" s="35">
        <f>SUM(D9:I9)</f>
        <v>0</v>
      </c>
      <c r="D9" s="51">
        <v>0</v>
      </c>
      <c r="E9" s="51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15"/>
      <c r="S9" s="15"/>
    </row>
    <row r="10" spans="1:19" ht="15.75" x14ac:dyDescent="0.25">
      <c r="A10" s="27" t="s">
        <v>92</v>
      </c>
      <c r="B10" s="29" t="s">
        <v>39</v>
      </c>
      <c r="C10" s="35">
        <f t="shared" ref="C10:C12" si="1">SUM(D10:I10)</f>
        <v>0</v>
      </c>
      <c r="D10" s="35">
        <v>0</v>
      </c>
      <c r="E10" s="35">
        <v>0</v>
      </c>
      <c r="F10" s="35">
        <v>0</v>
      </c>
      <c r="G10" s="35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>
        <v>0</v>
      </c>
      <c r="R10" s="15"/>
      <c r="S10" s="15"/>
    </row>
    <row r="11" spans="1:19" ht="31.5" x14ac:dyDescent="0.25">
      <c r="A11" s="27" t="s">
        <v>93</v>
      </c>
      <c r="B11" s="29" t="s">
        <v>94</v>
      </c>
      <c r="C11" s="35">
        <f t="shared" si="1"/>
        <v>0</v>
      </c>
      <c r="D11" s="35">
        <v>0</v>
      </c>
      <c r="E11" s="35">
        <v>0</v>
      </c>
      <c r="F11" s="35">
        <v>0</v>
      </c>
      <c r="G11" s="35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5">
        <v>0</v>
      </c>
      <c r="R11" s="15"/>
      <c r="S11" s="15"/>
    </row>
    <row r="12" spans="1:19" ht="15.75" x14ac:dyDescent="0.25">
      <c r="A12" s="27"/>
      <c r="B12" s="29" t="s">
        <v>95</v>
      </c>
      <c r="C12" s="35">
        <f t="shared" si="1"/>
        <v>2087</v>
      </c>
      <c r="D12" s="35">
        <f t="shared" ref="D12:Q12" si="2">D11+D10+D9+D8</f>
        <v>1328.7915</v>
      </c>
      <c r="E12" s="35">
        <f t="shared" si="2"/>
        <v>758.20849999999996</v>
      </c>
      <c r="F12" s="35">
        <f t="shared" si="2"/>
        <v>0</v>
      </c>
      <c r="G12" s="35">
        <f t="shared" si="2"/>
        <v>0</v>
      </c>
      <c r="H12" s="36">
        <f t="shared" si="2"/>
        <v>0</v>
      </c>
      <c r="I12" s="36">
        <f t="shared" si="2"/>
        <v>0</v>
      </c>
      <c r="J12" s="36">
        <f t="shared" si="2"/>
        <v>0</v>
      </c>
      <c r="K12" s="36">
        <f t="shared" si="2"/>
        <v>0</v>
      </c>
      <c r="L12" s="36">
        <f t="shared" si="2"/>
        <v>0</v>
      </c>
      <c r="M12" s="36">
        <f t="shared" si="2"/>
        <v>0</v>
      </c>
      <c r="N12" s="36">
        <f t="shared" si="2"/>
        <v>0</v>
      </c>
      <c r="O12" s="36">
        <f t="shared" si="2"/>
        <v>0</v>
      </c>
      <c r="P12" s="36">
        <f t="shared" si="2"/>
        <v>0</v>
      </c>
      <c r="Q12" s="35">
        <f t="shared" si="2"/>
        <v>0</v>
      </c>
      <c r="R12" s="15"/>
      <c r="S12" s="15"/>
    </row>
    <row r="13" spans="1:19" ht="15.75" x14ac:dyDescent="0.25">
      <c r="A13" s="34" t="s">
        <v>36</v>
      </c>
      <c r="B13" s="3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15"/>
      <c r="S13" s="15"/>
    </row>
    <row r="14" spans="1:19" ht="15.75" x14ac:dyDescent="0.25">
      <c r="A14" s="27" t="s">
        <v>90</v>
      </c>
      <c r="B14" s="29" t="s">
        <v>34</v>
      </c>
      <c r="C14" s="35">
        <f>C15</f>
        <v>2086.9999999999995</v>
      </c>
      <c r="D14" s="35">
        <f t="shared" ref="D14:Q14" si="3">D15</f>
        <v>85.747</v>
      </c>
      <c r="E14" s="35">
        <f t="shared" si="3"/>
        <v>209.40600000000001</v>
      </c>
      <c r="F14" s="35">
        <f t="shared" si="3"/>
        <v>247.31899999999999</v>
      </c>
      <c r="G14" s="35">
        <f t="shared" si="3"/>
        <v>247.31899999999999</v>
      </c>
      <c r="H14" s="35">
        <f t="shared" si="3"/>
        <v>247.31899999999999</v>
      </c>
      <c r="I14" s="35">
        <f t="shared" si="3"/>
        <v>208.8</v>
      </c>
      <c r="J14" s="35">
        <f t="shared" si="3"/>
        <v>170.28100000000001</v>
      </c>
      <c r="K14" s="35">
        <f t="shared" si="3"/>
        <v>170.28100000000001</v>
      </c>
      <c r="L14" s="35">
        <f t="shared" si="3"/>
        <v>170.28100000000001</v>
      </c>
      <c r="M14" s="35">
        <f t="shared" si="3"/>
        <v>170.28100000000001</v>
      </c>
      <c r="N14" s="35">
        <f t="shared" si="3"/>
        <v>123.053</v>
      </c>
      <c r="O14" s="35">
        <f t="shared" si="3"/>
        <v>36.912999999999997</v>
      </c>
      <c r="P14" s="35">
        <f t="shared" si="3"/>
        <v>0</v>
      </c>
      <c r="Q14" s="35">
        <f t="shared" si="3"/>
        <v>0</v>
      </c>
      <c r="R14" s="15"/>
      <c r="S14" s="15"/>
    </row>
    <row r="15" spans="1:19" ht="15.75" x14ac:dyDescent="0.25">
      <c r="A15" s="30" t="s">
        <v>0</v>
      </c>
      <c r="B15" s="31" t="s">
        <v>37</v>
      </c>
      <c r="C15" s="38">
        <f>SUM(D15:Q15)</f>
        <v>2086.9999999999995</v>
      </c>
      <c r="D15" s="38">
        <f>ROUND(D16*1.2,3)</f>
        <v>85.747</v>
      </c>
      <c r="E15" s="38">
        <f t="shared" ref="E15:Q15" si="4">ROUND(E16*1.2,3)</f>
        <v>209.40600000000001</v>
      </c>
      <c r="F15" s="38">
        <f t="shared" si="4"/>
        <v>247.31899999999999</v>
      </c>
      <c r="G15" s="38">
        <f t="shared" si="4"/>
        <v>247.31899999999999</v>
      </c>
      <c r="H15" s="38">
        <f t="shared" si="4"/>
        <v>247.31899999999999</v>
      </c>
      <c r="I15" s="38">
        <f t="shared" si="4"/>
        <v>208.8</v>
      </c>
      <c r="J15" s="38">
        <f t="shared" si="4"/>
        <v>170.28100000000001</v>
      </c>
      <c r="K15" s="38">
        <f t="shared" si="4"/>
        <v>170.28100000000001</v>
      </c>
      <c r="L15" s="38">
        <f t="shared" si="4"/>
        <v>170.28100000000001</v>
      </c>
      <c r="M15" s="38">
        <f t="shared" si="4"/>
        <v>170.28100000000001</v>
      </c>
      <c r="N15" s="38">
        <f t="shared" si="4"/>
        <v>123.053</v>
      </c>
      <c r="O15" s="38">
        <f>ROUND(O16*1.2,3)</f>
        <v>36.912999999999997</v>
      </c>
      <c r="P15" s="38">
        <f t="shared" si="4"/>
        <v>0</v>
      </c>
      <c r="Q15" s="38">
        <f t="shared" si="4"/>
        <v>0</v>
      </c>
      <c r="R15" s="15"/>
      <c r="S15" s="15"/>
    </row>
    <row r="16" spans="1:19" ht="15.75" x14ac:dyDescent="0.25">
      <c r="A16" s="32" t="s">
        <v>28</v>
      </c>
      <c r="B16" s="33" t="str">
        <f>B18</f>
        <v>в т.ч. без учета НДС</v>
      </c>
      <c r="C16" s="38">
        <f>SUM(D16:Q16)</f>
        <v>1739.1650833333331</v>
      </c>
      <c r="D16" s="40">
        <v>71.455416666666665</v>
      </c>
      <c r="E16" s="40">
        <v>174.50500000000002</v>
      </c>
      <c r="F16" s="40">
        <v>206.09916666666666</v>
      </c>
      <c r="G16" s="40">
        <v>206.09899999999999</v>
      </c>
      <c r="H16" s="41">
        <v>206.09899999999999</v>
      </c>
      <c r="I16" s="41">
        <v>174</v>
      </c>
      <c r="J16" s="41">
        <v>141.90049999999999</v>
      </c>
      <c r="K16" s="41">
        <f>J16</f>
        <v>141.90049999999999</v>
      </c>
      <c r="L16" s="41">
        <f>J16</f>
        <v>141.90049999999999</v>
      </c>
      <c r="M16" s="41">
        <f>K16</f>
        <v>141.90049999999999</v>
      </c>
      <c r="N16" s="41">
        <v>102.5445</v>
      </c>
      <c r="O16" s="41">
        <v>30.760999999999999</v>
      </c>
      <c r="P16" s="41">
        <v>0</v>
      </c>
      <c r="Q16" s="40">
        <v>0</v>
      </c>
      <c r="R16" s="48"/>
      <c r="S16" s="15"/>
    </row>
    <row r="17" spans="1:19" ht="31.5" x14ac:dyDescent="0.25">
      <c r="A17" s="30" t="s">
        <v>1</v>
      </c>
      <c r="B17" s="31" t="s">
        <v>97</v>
      </c>
      <c r="C17" s="38">
        <v>0</v>
      </c>
      <c r="D17" s="38">
        <v>0</v>
      </c>
      <c r="E17" s="38">
        <v>0</v>
      </c>
      <c r="F17" s="38">
        <f>F8</f>
        <v>0</v>
      </c>
      <c r="G17" s="38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8">
        <v>0</v>
      </c>
      <c r="R17" s="15"/>
      <c r="S17" s="15"/>
    </row>
    <row r="18" spans="1:19" ht="15.75" x14ac:dyDescent="0.25">
      <c r="A18" s="32" t="s">
        <v>98</v>
      </c>
      <c r="B18" s="33" t="s">
        <v>96</v>
      </c>
      <c r="C18" s="40">
        <v>0</v>
      </c>
      <c r="D18" s="40">
        <f t="shared" ref="D18:Q18" si="5">ROUND(D17/1.2,3)</f>
        <v>0</v>
      </c>
      <c r="E18" s="40">
        <v>0</v>
      </c>
      <c r="F18" s="40">
        <f t="shared" si="5"/>
        <v>0</v>
      </c>
      <c r="G18" s="40">
        <f t="shared" si="5"/>
        <v>0</v>
      </c>
      <c r="H18" s="40">
        <f t="shared" si="5"/>
        <v>0</v>
      </c>
      <c r="I18" s="40">
        <f t="shared" si="5"/>
        <v>0</v>
      </c>
      <c r="J18" s="40">
        <f t="shared" si="5"/>
        <v>0</v>
      </c>
      <c r="K18" s="40">
        <f t="shared" si="5"/>
        <v>0</v>
      </c>
      <c r="L18" s="40">
        <f t="shared" si="5"/>
        <v>0</v>
      </c>
      <c r="M18" s="40">
        <f t="shared" si="5"/>
        <v>0</v>
      </c>
      <c r="N18" s="40">
        <f t="shared" si="5"/>
        <v>0</v>
      </c>
      <c r="O18" s="40">
        <f t="shared" si="5"/>
        <v>0</v>
      </c>
      <c r="P18" s="40">
        <f t="shared" si="5"/>
        <v>0</v>
      </c>
      <c r="Q18" s="40">
        <f t="shared" si="5"/>
        <v>0</v>
      </c>
      <c r="R18" s="15"/>
      <c r="S18" s="15"/>
    </row>
    <row r="19" spans="1:19" ht="31.5" x14ac:dyDescent="0.25">
      <c r="A19" s="30" t="s">
        <v>99</v>
      </c>
      <c r="B19" s="31" t="s">
        <v>100</v>
      </c>
      <c r="C19" s="38">
        <f t="shared" ref="C19:C23" si="6">SUM(D19:G19)</f>
        <v>0</v>
      </c>
      <c r="D19" s="38">
        <v>0</v>
      </c>
      <c r="E19" s="38">
        <v>0</v>
      </c>
      <c r="F19" s="38">
        <v>0</v>
      </c>
      <c r="G19" s="38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8">
        <v>0</v>
      </c>
      <c r="R19" s="15"/>
      <c r="S19" s="15"/>
    </row>
    <row r="20" spans="1:19" ht="63" x14ac:dyDescent="0.25">
      <c r="A20" s="30" t="s">
        <v>101</v>
      </c>
      <c r="B20" s="31" t="s">
        <v>102</v>
      </c>
      <c r="C20" s="38">
        <f t="shared" si="6"/>
        <v>0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8">
        <v>0</v>
      </c>
      <c r="R20" s="15"/>
      <c r="S20" s="15"/>
    </row>
    <row r="21" spans="1:19" ht="15.75" x14ac:dyDescent="0.25">
      <c r="A21" s="27" t="s">
        <v>91</v>
      </c>
      <c r="B21" s="29" t="s">
        <v>35</v>
      </c>
      <c r="C21" s="35">
        <f t="shared" si="6"/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15"/>
      <c r="S21" s="15"/>
    </row>
    <row r="22" spans="1:19" ht="15.75" x14ac:dyDescent="0.25">
      <c r="A22" s="27" t="s">
        <v>92</v>
      </c>
      <c r="B22" s="29" t="s">
        <v>39</v>
      </c>
      <c r="C22" s="35">
        <f t="shared" si="6"/>
        <v>0</v>
      </c>
      <c r="D22" s="35">
        <v>0</v>
      </c>
      <c r="E22" s="35">
        <v>0</v>
      </c>
      <c r="F22" s="35">
        <v>0</v>
      </c>
      <c r="G22" s="35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5">
        <v>0</v>
      </c>
      <c r="R22" s="15"/>
      <c r="S22" s="15"/>
    </row>
    <row r="23" spans="1:19" ht="31.5" x14ac:dyDescent="0.25">
      <c r="A23" s="27" t="s">
        <v>93</v>
      </c>
      <c r="B23" s="29" t="s">
        <v>94</v>
      </c>
      <c r="C23" s="35">
        <f t="shared" si="6"/>
        <v>0</v>
      </c>
      <c r="D23" s="35">
        <v>0</v>
      </c>
      <c r="E23" s="35">
        <v>0</v>
      </c>
      <c r="F23" s="35">
        <v>0</v>
      </c>
      <c r="G23" s="35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5">
        <v>0</v>
      </c>
      <c r="R23" s="15"/>
      <c r="S23" s="15"/>
    </row>
    <row r="24" spans="1:19" ht="15.75" x14ac:dyDescent="0.25">
      <c r="A24" s="27"/>
      <c r="B24" s="29" t="s">
        <v>95</v>
      </c>
      <c r="C24" s="35">
        <f>SUM(D24:Q24)</f>
        <v>2086.9999999999995</v>
      </c>
      <c r="D24" s="35">
        <f>D23+D22+D21+D14</f>
        <v>85.747</v>
      </c>
      <c r="E24" s="35">
        <f t="shared" ref="E24:Q24" si="7">E23+E22+E21+E14</f>
        <v>209.40600000000001</v>
      </c>
      <c r="F24" s="35">
        <f>F23+F22+F21+F14</f>
        <v>247.31899999999999</v>
      </c>
      <c r="G24" s="35">
        <f t="shared" si="7"/>
        <v>247.31899999999999</v>
      </c>
      <c r="H24" s="36">
        <f t="shared" si="7"/>
        <v>247.31899999999999</v>
      </c>
      <c r="I24" s="36">
        <f t="shared" si="7"/>
        <v>208.8</v>
      </c>
      <c r="J24" s="36">
        <f t="shared" si="7"/>
        <v>170.28100000000001</v>
      </c>
      <c r="K24" s="36">
        <f t="shared" si="7"/>
        <v>170.28100000000001</v>
      </c>
      <c r="L24" s="36">
        <f t="shared" si="7"/>
        <v>170.28100000000001</v>
      </c>
      <c r="M24" s="36">
        <f t="shared" si="7"/>
        <v>170.28100000000001</v>
      </c>
      <c r="N24" s="36">
        <f t="shared" si="7"/>
        <v>123.053</v>
      </c>
      <c r="O24" s="36">
        <f>O23+O22+O21+O14</f>
        <v>36.912999999999997</v>
      </c>
      <c r="P24" s="36">
        <f t="shared" si="7"/>
        <v>0</v>
      </c>
      <c r="Q24" s="35">
        <f t="shared" si="7"/>
        <v>0</v>
      </c>
      <c r="R24" s="15"/>
      <c r="S24" s="15"/>
    </row>
    <row r="25" spans="1:19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</sheetData>
  <mergeCells count="20">
    <mergeCell ref="H4:H5"/>
    <mergeCell ref="C4:C5"/>
    <mergeCell ref="D4:D5"/>
    <mergeCell ref="E4:E5"/>
    <mergeCell ref="F4:F5"/>
    <mergeCell ref="G4:G5"/>
    <mergeCell ref="A3:A5"/>
    <mergeCell ref="B3:B5"/>
    <mergeCell ref="E1:Q1"/>
    <mergeCell ref="A2:Q2"/>
    <mergeCell ref="I4:I5"/>
    <mergeCell ref="C3:Q3"/>
    <mergeCell ref="O4:O5"/>
    <mergeCell ref="P4:P5"/>
    <mergeCell ref="Q4:Q5"/>
    <mergeCell ref="J4:J5"/>
    <mergeCell ref="K4:K5"/>
    <mergeCell ref="L4:L5"/>
    <mergeCell ref="M4:M5"/>
    <mergeCell ref="N4:N5"/>
  </mergeCells>
  <pageMargins left="0.31496062992125984" right="0.31496062992125984" top="0.55118110236220474" bottom="0.35433070866141736" header="0.31496062992125984" footer="0.31496062992125984"/>
  <pageSetup paperSize="9" scale="7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tabSelected="1" view="pageBreakPreview" zoomScale="75" zoomScaleNormal="100" zoomScaleSheetLayoutView="75" workbookViewId="0">
      <selection activeCell="P4" sqref="P4"/>
    </sheetView>
  </sheetViews>
  <sheetFormatPr defaultRowHeight="15" x14ac:dyDescent="0.25"/>
  <cols>
    <col min="1" max="1" width="6.7109375" style="13" customWidth="1"/>
    <col min="2" max="2" width="96.5703125" style="13" customWidth="1"/>
    <col min="3" max="3" width="13" style="13" customWidth="1"/>
    <col min="4" max="4" width="12.28515625" style="13" customWidth="1"/>
    <col min="5" max="5" width="11.28515625" style="13" customWidth="1"/>
    <col min="6" max="6" width="10.7109375" style="13" customWidth="1"/>
    <col min="7" max="7" width="10.140625" style="13" hidden="1" customWidth="1"/>
    <col min="8" max="10" width="10.140625" style="13" bestFit="1" customWidth="1"/>
    <col min="11" max="11" width="11" style="13" customWidth="1"/>
    <col min="12" max="12" width="10.140625" style="13" hidden="1" customWidth="1"/>
    <col min="13" max="23" width="10.140625" style="13" bestFit="1" customWidth="1"/>
    <col min="24" max="16384" width="9.140625" style="13"/>
  </cols>
  <sheetData>
    <row r="1" spans="1:19" ht="50.25" customHeight="1" x14ac:dyDescent="0.25">
      <c r="C1" s="80" t="s">
        <v>143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42" customHeight="1" x14ac:dyDescent="0.25">
      <c r="B2" s="95" t="s">
        <v>139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5.75" customHeight="1" x14ac:dyDescent="0.25">
      <c r="A3" s="99" t="s">
        <v>116</v>
      </c>
      <c r="B3" s="96" t="s">
        <v>104</v>
      </c>
      <c r="C3" s="96" t="s">
        <v>105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51.75" customHeight="1" x14ac:dyDescent="0.25">
      <c r="A4" s="100"/>
      <c r="B4" s="96"/>
      <c r="C4" s="47" t="s">
        <v>137</v>
      </c>
      <c r="D4" s="47" t="s">
        <v>122</v>
      </c>
      <c r="E4" s="47" t="s">
        <v>123</v>
      </c>
      <c r="F4" s="97" t="s">
        <v>124</v>
      </c>
      <c r="G4" s="97"/>
      <c r="H4" s="47" t="s">
        <v>125</v>
      </c>
      <c r="I4" s="47" t="s">
        <v>126</v>
      </c>
      <c r="J4" s="47" t="s">
        <v>127</v>
      </c>
      <c r="K4" s="47" t="s">
        <v>128</v>
      </c>
      <c r="L4" s="97" t="s">
        <v>129</v>
      </c>
      <c r="M4" s="97"/>
      <c r="N4" s="47" t="s">
        <v>130</v>
      </c>
      <c r="O4" s="47" t="s">
        <v>131</v>
      </c>
      <c r="P4" s="47" t="s">
        <v>132</v>
      </c>
      <c r="Q4" s="47" t="s">
        <v>133</v>
      </c>
      <c r="R4" s="47" t="s">
        <v>134</v>
      </c>
      <c r="S4" s="47" t="s">
        <v>135</v>
      </c>
    </row>
    <row r="5" spans="1:19" ht="15.75" customHeight="1" x14ac:dyDescent="0.25">
      <c r="A5" s="101" t="s">
        <v>106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</row>
    <row r="6" spans="1:19" ht="69.75" customHeight="1" x14ac:dyDescent="0.25">
      <c r="A6" s="49" t="s">
        <v>55</v>
      </c>
      <c r="B6" s="42" t="s">
        <v>107</v>
      </c>
      <c r="C6" s="46">
        <v>0</v>
      </c>
      <c r="D6" s="46">
        <v>0</v>
      </c>
      <c r="E6" s="46">
        <v>0</v>
      </c>
      <c r="F6" s="98">
        <v>0</v>
      </c>
      <c r="G6" s="98"/>
      <c r="H6" s="46">
        <v>0</v>
      </c>
      <c r="I6" s="46">
        <v>0</v>
      </c>
      <c r="J6" s="46">
        <v>0</v>
      </c>
      <c r="K6" s="46">
        <v>0</v>
      </c>
      <c r="L6" s="98">
        <v>0</v>
      </c>
      <c r="M6" s="98"/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</row>
    <row r="7" spans="1:19" ht="53.25" customHeight="1" x14ac:dyDescent="0.25">
      <c r="A7" s="49" t="s">
        <v>117</v>
      </c>
      <c r="B7" s="42" t="s">
        <v>108</v>
      </c>
      <c r="C7" s="46">
        <v>0</v>
      </c>
      <c r="D7" s="46">
        <v>0</v>
      </c>
      <c r="E7" s="46">
        <v>0</v>
      </c>
      <c r="F7" s="98">
        <v>0</v>
      </c>
      <c r="G7" s="98"/>
      <c r="H7" s="46">
        <v>0</v>
      </c>
      <c r="I7" s="46">
        <v>0</v>
      </c>
      <c r="J7" s="46">
        <v>0</v>
      </c>
      <c r="K7" s="46">
        <v>0</v>
      </c>
      <c r="L7" s="98">
        <v>0</v>
      </c>
      <c r="M7" s="98"/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</row>
    <row r="8" spans="1:19" ht="15.75" customHeight="1" x14ac:dyDescent="0.25">
      <c r="A8" s="101" t="s">
        <v>109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</row>
    <row r="9" spans="1:19" ht="102.75" customHeight="1" x14ac:dyDescent="0.25">
      <c r="A9" s="49" t="s">
        <v>118</v>
      </c>
      <c r="B9" s="42" t="s">
        <v>110</v>
      </c>
      <c r="C9" s="45">
        <v>0.55000000000000004</v>
      </c>
      <c r="D9" s="45">
        <v>0.3</v>
      </c>
      <c r="E9" s="45">
        <v>0.3</v>
      </c>
      <c r="F9" s="96">
        <v>0.3</v>
      </c>
      <c r="G9" s="96"/>
      <c r="H9" s="45">
        <v>0.3</v>
      </c>
      <c r="I9" s="45">
        <v>0.3</v>
      </c>
      <c r="J9" s="45">
        <v>0.3</v>
      </c>
      <c r="K9" s="45">
        <v>0.3</v>
      </c>
      <c r="L9" s="96">
        <v>0.3</v>
      </c>
      <c r="M9" s="96"/>
      <c r="N9" s="45">
        <v>0.3</v>
      </c>
      <c r="O9" s="45">
        <v>0.3</v>
      </c>
      <c r="P9" s="45">
        <v>0.3</v>
      </c>
      <c r="Q9" s="45">
        <v>0.3</v>
      </c>
      <c r="R9" s="45">
        <v>0.3</v>
      </c>
      <c r="S9" s="45">
        <v>0.3</v>
      </c>
    </row>
    <row r="10" spans="1:19" ht="15.75" customHeight="1" x14ac:dyDescent="0.25">
      <c r="A10" s="101" t="s">
        <v>111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</row>
    <row r="11" spans="1:19" ht="62.25" customHeight="1" x14ac:dyDescent="0.25">
      <c r="A11" s="49" t="s">
        <v>119</v>
      </c>
      <c r="B11" s="42" t="s">
        <v>112</v>
      </c>
      <c r="C11" s="44">
        <v>12</v>
      </c>
      <c r="D11" s="45">
        <v>11.24</v>
      </c>
      <c r="E11" s="45">
        <v>10.33</v>
      </c>
      <c r="F11" s="96">
        <v>10.33</v>
      </c>
      <c r="G11" s="96"/>
      <c r="H11" s="45">
        <v>10.33</v>
      </c>
      <c r="I11" s="45">
        <v>10.33</v>
      </c>
      <c r="J11" s="45">
        <v>10.33</v>
      </c>
      <c r="K11" s="96">
        <v>10.33</v>
      </c>
      <c r="L11" s="96"/>
      <c r="M11" s="45">
        <v>10.33</v>
      </c>
      <c r="N11" s="45">
        <v>10.33</v>
      </c>
      <c r="O11" s="45">
        <v>10.33</v>
      </c>
      <c r="P11" s="45">
        <v>10.33</v>
      </c>
      <c r="Q11" s="45">
        <v>10.33</v>
      </c>
      <c r="R11" s="45">
        <v>10.33</v>
      </c>
      <c r="S11" s="45">
        <v>10.33</v>
      </c>
    </row>
    <row r="12" spans="1:19" ht="52.5" customHeight="1" x14ac:dyDescent="0.25">
      <c r="A12" s="49" t="s">
        <v>120</v>
      </c>
      <c r="B12" s="43" t="s">
        <v>113</v>
      </c>
      <c r="C12" s="45">
        <v>0.82</v>
      </c>
      <c r="D12" s="45">
        <v>0.83</v>
      </c>
      <c r="E12" s="45">
        <v>0.84</v>
      </c>
      <c r="F12" s="96">
        <v>0.84</v>
      </c>
      <c r="G12" s="96"/>
      <c r="H12" s="45">
        <v>0.84</v>
      </c>
      <c r="I12" s="45">
        <v>0.84</v>
      </c>
      <c r="J12" s="45">
        <v>0.84</v>
      </c>
      <c r="K12" s="96">
        <v>0.84</v>
      </c>
      <c r="L12" s="96"/>
      <c r="M12" s="45">
        <v>0.84</v>
      </c>
      <c r="N12" s="45">
        <v>0.84</v>
      </c>
      <c r="O12" s="45">
        <v>0.84</v>
      </c>
      <c r="P12" s="45">
        <v>0.84</v>
      </c>
      <c r="Q12" s="45">
        <v>0.84</v>
      </c>
      <c r="R12" s="45">
        <v>0.84</v>
      </c>
      <c r="S12" s="45">
        <v>0.84</v>
      </c>
    </row>
    <row r="13" spans="1:19" x14ac:dyDescent="0.25">
      <c r="B13" s="17"/>
      <c r="C13" s="17"/>
      <c r="D13" s="17"/>
      <c r="E13" s="17"/>
      <c r="F13" s="17"/>
    </row>
    <row r="14" spans="1:19" x14ac:dyDescent="0.25">
      <c r="B14" s="17"/>
      <c r="C14" s="17"/>
      <c r="D14" s="17"/>
      <c r="E14" s="17"/>
      <c r="F14" s="17"/>
    </row>
    <row r="15" spans="1:19" x14ac:dyDescent="0.25">
      <c r="B15" s="17"/>
      <c r="C15" s="17"/>
      <c r="D15" s="17"/>
      <c r="E15" s="17"/>
      <c r="F15" s="17"/>
    </row>
    <row r="16" spans="1:19" x14ac:dyDescent="0.25">
      <c r="B16" s="17"/>
      <c r="C16" s="17"/>
      <c r="D16" s="17"/>
      <c r="E16" s="17"/>
      <c r="F16" s="17"/>
    </row>
    <row r="17" spans="2:6" x14ac:dyDescent="0.25">
      <c r="B17" s="17"/>
      <c r="C17" s="17"/>
      <c r="D17" s="17"/>
      <c r="E17" s="17"/>
      <c r="F17" s="17"/>
    </row>
    <row r="18" spans="2:6" x14ac:dyDescent="0.25">
      <c r="B18" s="17"/>
      <c r="C18" s="17"/>
      <c r="D18" s="17"/>
      <c r="E18" s="17"/>
      <c r="F18" s="17"/>
    </row>
    <row r="19" spans="2:6" x14ac:dyDescent="0.25">
      <c r="B19" s="17"/>
      <c r="C19" s="17"/>
      <c r="D19" s="17"/>
      <c r="E19" s="17"/>
      <c r="F19" s="17"/>
    </row>
    <row r="20" spans="2:6" x14ac:dyDescent="0.25">
      <c r="B20" s="17"/>
      <c r="C20" s="17"/>
      <c r="D20" s="17"/>
      <c r="E20" s="17"/>
      <c r="F20" s="17"/>
    </row>
    <row r="21" spans="2:6" x14ac:dyDescent="0.25">
      <c r="B21" s="17"/>
      <c r="C21" s="17"/>
      <c r="D21" s="17"/>
      <c r="E21" s="17"/>
      <c r="F21" s="17"/>
    </row>
    <row r="22" spans="2:6" x14ac:dyDescent="0.25">
      <c r="B22" s="17"/>
      <c r="C22" s="17"/>
      <c r="D22" s="17"/>
      <c r="E22" s="17"/>
      <c r="F22" s="17"/>
    </row>
  </sheetData>
  <mergeCells count="20">
    <mergeCell ref="A3:A4"/>
    <mergeCell ref="A5:S5"/>
    <mergeCell ref="A8:S8"/>
    <mergeCell ref="A10:S10"/>
    <mergeCell ref="F11:G11"/>
    <mergeCell ref="K11:L11"/>
    <mergeCell ref="F12:G12"/>
    <mergeCell ref="K12:L12"/>
    <mergeCell ref="F6:G6"/>
    <mergeCell ref="L6:M6"/>
    <mergeCell ref="F7:G7"/>
    <mergeCell ref="L7:M7"/>
    <mergeCell ref="F9:G9"/>
    <mergeCell ref="L9:M9"/>
    <mergeCell ref="B2:S2"/>
    <mergeCell ref="C1:S1"/>
    <mergeCell ref="B3:B4"/>
    <mergeCell ref="C3:S3"/>
    <mergeCell ref="F4:G4"/>
    <mergeCell ref="L4:M4"/>
  </mergeCells>
  <pageMargins left="0.70866141732283472" right="0.70866141732283472" top="0.74803149606299213" bottom="0.74803149606299213" header="0.31496062992125984" footer="0.31496062992125984"/>
  <pageSetup paperSize="9" scale="4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стр.1</vt:lpstr>
      <vt:lpstr>Лист2</vt:lpstr>
      <vt:lpstr>лист 3</vt:lpstr>
      <vt:lpstr>Лист 4</vt:lpstr>
      <vt:lpstr>'лист 3'!Область_печати</vt:lpstr>
      <vt:lpstr>'Лист 4'!Область_печати</vt:lpstr>
      <vt:lpstr>Лист2!Область_печати</vt:lpstr>
      <vt:lpstr>стр.1!Область_печати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2022-06-30T06:37:38Z</dcterms:modified>
</cp:coreProperties>
</file>