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60" windowWidth="29040" windowHeight="15780" activeTab="6"/>
  </bookViews>
  <sheets>
    <sheet name="стр.1" sheetId="8" r:id="rId1"/>
    <sheet name="Лист2" sheetId="12" r:id="rId2"/>
    <sheet name="Лист 3" sheetId="2" r:id="rId3"/>
    <sheet name="лист 4" sheetId="13" r:id="rId4"/>
    <sheet name="лист 5" sheetId="11" r:id="rId5"/>
    <sheet name="Лист 6" sheetId="7" r:id="rId6"/>
    <sheet name="Лист 7" sheetId="14" r:id="rId7"/>
  </sheets>
  <definedNames>
    <definedName name="_xlnm.Print_Area" localSheetId="2">'Лист 3'!$A$1:$AJ$23</definedName>
    <definedName name="_xlnm.Print_Area" localSheetId="3">'лист 4'!$A$1:$Q$31</definedName>
    <definedName name="_xlnm.Print_Area" localSheetId="4">'лист 5'!$A$1:$AA$24</definedName>
    <definedName name="_xlnm.Print_Area" localSheetId="5">'Лист 6'!$A$1:$S$13</definedName>
    <definedName name="_xlnm.Print_Area" localSheetId="6">'Лист 7'!$A$1:$AB$15</definedName>
    <definedName name="_xlnm.Print_Area" localSheetId="1">Лист2!$A$1:$Z$29</definedName>
    <definedName name="_xlnm.Print_Area" localSheetId="0">стр.1!$A$1:$B$25</definedName>
  </definedNames>
  <calcPr calcId="145621" iterate="1"/>
</workbook>
</file>

<file path=xl/calcChain.xml><?xml version="1.0" encoding="utf-8"?>
<calcChain xmlns="http://schemas.openxmlformats.org/spreadsheetml/2006/main">
  <c r="C9" i="11" l="1"/>
  <c r="G7" i="2"/>
  <c r="F7" i="2"/>
  <c r="D15" i="13" l="1"/>
  <c r="C18" i="13" l="1"/>
  <c r="C16" i="13"/>
  <c r="AA21" i="2" l="1"/>
  <c r="R8" i="11" s="1"/>
  <c r="AB21" i="2"/>
  <c r="S8" i="11" s="1"/>
  <c r="S12" i="11" s="1"/>
  <c r="AC21" i="2"/>
  <c r="T8" i="11" s="1"/>
  <c r="AD21" i="2"/>
  <c r="U8" i="11" s="1"/>
  <c r="U12" i="11" s="1"/>
  <c r="AE21" i="2"/>
  <c r="V8" i="11" s="1"/>
  <c r="AF21" i="2"/>
  <c r="W8" i="11" s="1"/>
  <c r="W12" i="11" s="1"/>
  <c r="AG21" i="2"/>
  <c r="X8" i="11" s="1"/>
  <c r="AH21" i="2"/>
  <c r="Y8" i="11" s="1"/>
  <c r="Y12" i="11" s="1"/>
  <c r="AI21" i="2"/>
  <c r="Z8" i="11" s="1"/>
  <c r="AJ21" i="2"/>
  <c r="AA8" i="11" s="1"/>
  <c r="AA12" i="11" s="1"/>
  <c r="C23" i="11"/>
  <c r="C22" i="11"/>
  <c r="C21" i="11"/>
  <c r="C20" i="11"/>
  <c r="C19" i="11"/>
  <c r="C18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D14" i="11" s="1"/>
  <c r="C16" i="11"/>
  <c r="B16" i="11"/>
  <c r="AA15" i="11"/>
  <c r="Z15" i="11"/>
  <c r="Z14" i="11" s="1"/>
  <c r="Z24" i="11" s="1"/>
  <c r="Y15" i="11"/>
  <c r="X15" i="11"/>
  <c r="W15" i="11"/>
  <c r="V15" i="11"/>
  <c r="V14" i="11" s="1"/>
  <c r="V24" i="11" s="1"/>
  <c r="U15" i="11"/>
  <c r="T15" i="11"/>
  <c r="S15" i="11"/>
  <c r="S14" i="11" s="1"/>
  <c r="S24" i="11" s="1"/>
  <c r="R15" i="11"/>
  <c r="R14" i="11" s="1"/>
  <c r="R24" i="11" s="1"/>
  <c r="Q15" i="11"/>
  <c r="P15" i="11"/>
  <c r="O15" i="11"/>
  <c r="O14" i="11" s="1"/>
  <c r="O24" i="11" s="1"/>
  <c r="N15" i="11"/>
  <c r="M15" i="11"/>
  <c r="L15" i="11"/>
  <c r="K15" i="11"/>
  <c r="K14" i="11" s="1"/>
  <c r="K24" i="11" s="1"/>
  <c r="J15" i="11"/>
  <c r="J14" i="11" s="1"/>
  <c r="J24" i="11" s="1"/>
  <c r="I15" i="11"/>
  <c r="H15" i="11"/>
  <c r="G15" i="11"/>
  <c r="G14" i="11" s="1"/>
  <c r="G24" i="11" s="1"/>
  <c r="F15" i="11"/>
  <c r="Y14" i="11"/>
  <c r="Y24" i="11" s="1"/>
  <c r="U14" i="11"/>
  <c r="U24" i="11" s="1"/>
  <c r="Q14" i="11"/>
  <c r="Q24" i="11" s="1"/>
  <c r="M14" i="11"/>
  <c r="M24" i="11" s="1"/>
  <c r="I14" i="11"/>
  <c r="I24" i="11" s="1"/>
  <c r="E14" i="11"/>
  <c r="E24" i="11" s="1"/>
  <c r="Z12" i="11"/>
  <c r="X12" i="11"/>
  <c r="V12" i="11"/>
  <c r="T12" i="11"/>
  <c r="R12" i="11"/>
  <c r="E12" i="11"/>
  <c r="D12" i="11"/>
  <c r="C11" i="11"/>
  <c r="C10" i="11"/>
  <c r="B6" i="11"/>
  <c r="C6" i="11" s="1"/>
  <c r="D6" i="11" s="1"/>
  <c r="E6" i="11" s="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C23" i="13"/>
  <c r="C22" i="13"/>
  <c r="C21" i="13"/>
  <c r="C20" i="13"/>
  <c r="C19" i="13"/>
  <c r="D17" i="13"/>
  <c r="D14" i="13" s="1"/>
  <c r="D24" i="13" s="1"/>
  <c r="B16" i="13"/>
  <c r="Q15" i="13"/>
  <c r="Q14" i="13" s="1"/>
  <c r="Q24" i="13" s="1"/>
  <c r="P15" i="13"/>
  <c r="P14" i="13" s="1"/>
  <c r="P24" i="13" s="1"/>
  <c r="O15" i="13"/>
  <c r="O14" i="13" s="1"/>
  <c r="O24" i="13" s="1"/>
  <c r="N15" i="13"/>
  <c r="N14" i="13" s="1"/>
  <c r="N24" i="13" s="1"/>
  <c r="M15" i="13"/>
  <c r="M14" i="13" s="1"/>
  <c r="M24" i="13" s="1"/>
  <c r="L15" i="13"/>
  <c r="L14" i="13" s="1"/>
  <c r="L24" i="13" s="1"/>
  <c r="K15" i="13"/>
  <c r="K14" i="13" s="1"/>
  <c r="K24" i="13" s="1"/>
  <c r="J15" i="13"/>
  <c r="J14" i="13" s="1"/>
  <c r="J24" i="13" s="1"/>
  <c r="I15" i="13"/>
  <c r="I14" i="13" s="1"/>
  <c r="I24" i="13" s="1"/>
  <c r="H15" i="13"/>
  <c r="H14" i="13" s="1"/>
  <c r="H24" i="13" s="1"/>
  <c r="G15" i="13"/>
  <c r="F15" i="13"/>
  <c r="F14" i="13" s="1"/>
  <c r="F24" i="13" s="1"/>
  <c r="E15" i="13"/>
  <c r="E14" i="13"/>
  <c r="E24" i="13" s="1"/>
  <c r="C11" i="13"/>
  <c r="C10" i="13"/>
  <c r="C9" i="13"/>
  <c r="B6" i="13"/>
  <c r="C6" i="13" s="1"/>
  <c r="D6" i="13" s="1"/>
  <c r="E6" i="13" s="1"/>
  <c r="F6" i="13" s="1"/>
  <c r="G6" i="13" s="1"/>
  <c r="H6" i="13" s="1"/>
  <c r="I6" i="13" s="1"/>
  <c r="J6" i="13" s="1"/>
  <c r="K6" i="13" s="1"/>
  <c r="L6" i="13" s="1"/>
  <c r="M6" i="13" s="1"/>
  <c r="N6" i="13" s="1"/>
  <c r="O6" i="13" s="1"/>
  <c r="P6" i="13" s="1"/>
  <c r="Q6" i="13" s="1"/>
  <c r="C15" i="13" l="1"/>
  <c r="C15" i="11"/>
  <c r="H14" i="11"/>
  <c r="H24" i="11" s="1"/>
  <c r="L14" i="11"/>
  <c r="L24" i="11" s="1"/>
  <c r="P14" i="11"/>
  <c r="P24" i="11" s="1"/>
  <c r="T14" i="11"/>
  <c r="T24" i="11" s="1"/>
  <c r="X14" i="11"/>
  <c r="X24" i="11" s="1"/>
  <c r="W14" i="11"/>
  <c r="W24" i="11" s="1"/>
  <c r="AA14" i="11"/>
  <c r="AA24" i="11" s="1"/>
  <c r="C17" i="11"/>
  <c r="N14" i="11"/>
  <c r="N24" i="11" s="1"/>
  <c r="C17" i="13"/>
  <c r="D24" i="11"/>
  <c r="F14" i="11"/>
  <c r="F24" i="11" s="1"/>
  <c r="G14" i="13"/>
  <c r="G24" i="13" s="1"/>
  <c r="C24" i="13" s="1"/>
  <c r="C24" i="11" l="1"/>
  <c r="C14" i="11"/>
  <c r="C14" i="13"/>
  <c r="T15" i="2" l="1"/>
  <c r="O17" i="2"/>
  <c r="P17" i="2" s="1"/>
  <c r="O13" i="2"/>
  <c r="P13" i="2" s="1"/>
  <c r="O7" i="2"/>
  <c r="P7" i="2" s="1"/>
  <c r="M26" i="12"/>
  <c r="N26" i="12" s="1"/>
  <c r="O23" i="12"/>
  <c r="P23" i="12" s="1"/>
  <c r="O16" i="12"/>
  <c r="P16" i="12" s="1"/>
  <c r="O11" i="12"/>
  <c r="P11" i="12" s="1"/>
  <c r="N7" i="12"/>
  <c r="O7" i="12" s="1"/>
  <c r="M7" i="12"/>
  <c r="Z21" i="2"/>
  <c r="Q8" i="11" s="1"/>
  <c r="Q12" i="11" s="1"/>
  <c r="Y21" i="2"/>
  <c r="P8" i="11" s="1"/>
  <c r="P12" i="11" s="1"/>
  <c r="X21" i="2"/>
  <c r="O8" i="11" s="1"/>
  <c r="O12" i="11" s="1"/>
  <c r="W21" i="2"/>
  <c r="N8" i="11" s="1"/>
  <c r="N12" i="11" s="1"/>
  <c r="V21" i="2"/>
  <c r="M8" i="11" s="1"/>
  <c r="M12" i="11" s="1"/>
  <c r="S21" i="2"/>
  <c r="J8" i="11" s="1"/>
  <c r="J12" i="11" s="1"/>
  <c r="N21" i="2"/>
  <c r="M21" i="2"/>
  <c r="L21" i="2"/>
  <c r="J20" i="2"/>
  <c r="I20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U21" i="2" s="1"/>
  <c r="L8" i="11" s="1"/>
  <c r="L12" i="11" s="1"/>
  <c r="T19" i="2"/>
  <c r="J19" i="2"/>
  <c r="I19" i="2"/>
  <c r="I18" i="2"/>
  <c r="H18" i="2"/>
  <c r="F18" i="2"/>
  <c r="K17" i="2"/>
  <c r="G17" i="2"/>
  <c r="F17" i="2"/>
  <c r="D17" i="2"/>
  <c r="J16" i="2"/>
  <c r="I16" i="2"/>
  <c r="J15" i="2"/>
  <c r="I15" i="2"/>
  <c r="D15" i="2"/>
  <c r="D19" i="2" s="1"/>
  <c r="H14" i="2"/>
  <c r="G14" i="2"/>
  <c r="H13" i="2"/>
  <c r="H17" i="2" s="1"/>
  <c r="G13" i="2"/>
  <c r="F13" i="2"/>
  <c r="K12" i="2"/>
  <c r="J12" i="2"/>
  <c r="I12" i="2"/>
  <c r="J11" i="2"/>
  <c r="I11" i="2"/>
  <c r="H9" i="2"/>
  <c r="G9" i="2"/>
  <c r="D7" i="2"/>
  <c r="L27" i="12"/>
  <c r="O26" i="12"/>
  <c r="J25" i="12"/>
  <c r="J26" i="12" s="1"/>
  <c r="K24" i="12"/>
  <c r="H23" i="12"/>
  <c r="G23" i="12"/>
  <c r="F23" i="12"/>
  <c r="P22" i="12"/>
  <c r="P26" i="12" s="1"/>
  <c r="N22" i="12"/>
  <c r="M22" i="12"/>
  <c r="K21" i="12"/>
  <c r="G21" i="12"/>
  <c r="O20" i="12"/>
  <c r="H20" i="12"/>
  <c r="G20" i="12"/>
  <c r="F20" i="12"/>
  <c r="Z19" i="12"/>
  <c r="Z20" i="12" s="1"/>
  <c r="Z22" i="12" s="1"/>
  <c r="Z26" i="12" s="1"/>
  <c r="Y19" i="12"/>
  <c r="Y20" i="12" s="1"/>
  <c r="Y22" i="12" s="1"/>
  <c r="Y26" i="12" s="1"/>
  <c r="X19" i="12"/>
  <c r="X20" i="12" s="1"/>
  <c r="X22" i="12" s="1"/>
  <c r="X26" i="12" s="1"/>
  <c r="W19" i="12"/>
  <c r="W20" i="12" s="1"/>
  <c r="W22" i="12" s="1"/>
  <c r="W26" i="12" s="1"/>
  <c r="V19" i="12"/>
  <c r="V20" i="12" s="1"/>
  <c r="V22" i="12" s="1"/>
  <c r="V26" i="12" s="1"/>
  <c r="U19" i="12"/>
  <c r="U20" i="12" s="1"/>
  <c r="U22" i="12" s="1"/>
  <c r="U26" i="12" s="1"/>
  <c r="T19" i="12"/>
  <c r="T20" i="12" s="1"/>
  <c r="T22" i="12" s="1"/>
  <c r="T26" i="12" s="1"/>
  <c r="S19" i="12"/>
  <c r="S20" i="12" s="1"/>
  <c r="S22" i="12" s="1"/>
  <c r="S26" i="12" s="1"/>
  <c r="R19" i="12"/>
  <c r="R20" i="12" s="1"/>
  <c r="R22" i="12" s="1"/>
  <c r="R26" i="12" s="1"/>
  <c r="Q19" i="12"/>
  <c r="Q20" i="12" s="1"/>
  <c r="Q22" i="12" s="1"/>
  <c r="Q26" i="12" s="1"/>
  <c r="P19" i="12"/>
  <c r="O19" i="12"/>
  <c r="N19" i="12"/>
  <c r="M19" i="12"/>
  <c r="M18" i="12"/>
  <c r="J18" i="12"/>
  <c r="J19" i="12" s="1"/>
  <c r="D18" i="12"/>
  <c r="D19" i="12" s="1"/>
  <c r="D22" i="12" s="1"/>
  <c r="K17" i="12"/>
  <c r="I17" i="12"/>
  <c r="I21" i="12" s="1"/>
  <c r="I24" i="12" s="1"/>
  <c r="G16" i="12"/>
  <c r="F16" i="12"/>
  <c r="D16" i="12"/>
  <c r="D20" i="12" s="1"/>
  <c r="O15" i="12"/>
  <c r="P15" i="12" s="1"/>
  <c r="Q15" i="12" s="1"/>
  <c r="M15" i="12"/>
  <c r="K15" i="12"/>
  <c r="K18" i="12" s="1"/>
  <c r="K22" i="12" s="1"/>
  <c r="J15" i="12"/>
  <c r="I15" i="12"/>
  <c r="I18" i="12" s="1"/>
  <c r="H15" i="12"/>
  <c r="H18" i="12" s="1"/>
  <c r="G15" i="12"/>
  <c r="G18" i="12" s="1"/>
  <c r="G19" i="12" s="1"/>
  <c r="F15" i="12"/>
  <c r="F18" i="12" s="1"/>
  <c r="F22" i="12" s="1"/>
  <c r="F25" i="12" s="1"/>
  <c r="F26" i="12" s="1"/>
  <c r="G13" i="12"/>
  <c r="F13" i="12"/>
  <c r="M13" i="12"/>
  <c r="G12" i="12"/>
  <c r="G10" i="12" s="1"/>
  <c r="G9" i="12" s="1"/>
  <c r="F12" i="12"/>
  <c r="F17" i="12" s="1"/>
  <c r="F21" i="12" s="1"/>
  <c r="F24" i="12" s="1"/>
  <c r="N11" i="12"/>
  <c r="H11" i="12"/>
  <c r="G11" i="12"/>
  <c r="F11" i="12"/>
  <c r="J10" i="12"/>
  <c r="F10" i="12"/>
  <c r="D10" i="12"/>
  <c r="K9" i="12"/>
  <c r="H9" i="12" s="1"/>
  <c r="J9" i="12"/>
  <c r="I9" i="12"/>
  <c r="D7" i="12"/>
  <c r="D23" i="12" s="1"/>
  <c r="D26" i="12" s="1"/>
  <c r="N27" i="12" l="1"/>
  <c r="E8" i="13" s="1"/>
  <c r="E12" i="13" s="1"/>
  <c r="M27" i="12"/>
  <c r="D8" i="13" s="1"/>
  <c r="D12" i="13"/>
  <c r="T21" i="2"/>
  <c r="K8" i="11" s="1"/>
  <c r="K12" i="11" s="1"/>
  <c r="O21" i="2"/>
  <c r="F8" i="11" s="1"/>
  <c r="O27" i="12"/>
  <c r="F8" i="13" s="1"/>
  <c r="F12" i="13" s="1"/>
  <c r="I22" i="12"/>
  <c r="I25" i="12" s="1"/>
  <c r="I26" i="12" s="1"/>
  <c r="I19" i="12"/>
  <c r="Q27" i="12"/>
  <c r="H8" i="13" s="1"/>
  <c r="H12" i="13" s="1"/>
  <c r="R15" i="12"/>
  <c r="P27" i="12"/>
  <c r="G8" i="13" s="1"/>
  <c r="G12" i="13" s="1"/>
  <c r="H22" i="12"/>
  <c r="H25" i="12" s="1"/>
  <c r="H19" i="12"/>
  <c r="J22" i="12"/>
  <c r="G22" i="12" s="1"/>
  <c r="G25" i="12" s="1"/>
  <c r="G26" i="12" s="1"/>
  <c r="K19" i="12"/>
  <c r="F19" i="12"/>
  <c r="F12" i="11" l="1"/>
  <c r="P21" i="2"/>
  <c r="G8" i="11" s="1"/>
  <c r="G12" i="11" s="1"/>
  <c r="Q7" i="2"/>
  <c r="R27" i="12"/>
  <c r="I8" i="13" s="1"/>
  <c r="I12" i="13" s="1"/>
  <c r="C12" i="13" s="1"/>
  <c r="S15" i="12"/>
  <c r="C8" i="13" l="1"/>
  <c r="Q21" i="2"/>
  <c r="H8" i="11" s="1"/>
  <c r="R7" i="2"/>
  <c r="R21" i="2" s="1"/>
  <c r="I8" i="11" s="1"/>
  <c r="I12" i="11" s="1"/>
  <c r="S27" i="12"/>
  <c r="J8" i="13" s="1"/>
  <c r="J12" i="13" s="1"/>
  <c r="T15" i="12"/>
  <c r="H12" i="11" l="1"/>
  <c r="C12" i="11" s="1"/>
  <c r="C8" i="11"/>
  <c r="U15" i="12"/>
  <c r="T27" i="12"/>
  <c r="K8" i="13" s="1"/>
  <c r="K12" i="13" s="1"/>
  <c r="U27" i="12" l="1"/>
  <c r="L8" i="13" s="1"/>
  <c r="L12" i="13" s="1"/>
  <c r="V15" i="12"/>
  <c r="V27" i="12" l="1"/>
  <c r="M8" i="13" s="1"/>
  <c r="M12" i="13" s="1"/>
  <c r="W15" i="12"/>
  <c r="X15" i="12" l="1"/>
  <c r="W27" i="12"/>
  <c r="N8" i="13" s="1"/>
  <c r="N12" i="13" s="1"/>
  <c r="Y15" i="12" l="1"/>
  <c r="X27" i="12"/>
  <c r="O8" i="13" s="1"/>
  <c r="O12" i="13" s="1"/>
  <c r="Z15" i="12" l="1"/>
  <c r="Z27" i="12" s="1"/>
  <c r="Q8" i="13" s="1"/>
  <c r="Q12" i="13" s="1"/>
  <c r="Y27" i="12"/>
  <c r="P8" i="13" s="1"/>
  <c r="P12" i="13" s="1"/>
</calcChain>
</file>

<file path=xl/sharedStrings.xml><?xml version="1.0" encoding="utf-8"?>
<sst xmlns="http://schemas.openxmlformats.org/spreadsheetml/2006/main" count="382" uniqueCount="228">
  <si>
    <t>1.1</t>
  </si>
  <si>
    <t>1.2</t>
  </si>
  <si>
    <t>№, п/п</t>
  </si>
  <si>
    <t>Цели реализации (группы) / краткое описание мероприятий</t>
  </si>
  <si>
    <t>Технические характеристики объекта до выполнения мероприятия</t>
  </si>
  <si>
    <t>Технические характеристики объекта после выполнения мероприятия</t>
  </si>
  <si>
    <t>Стоимость реализации мероприятия, тыс.руб. (с НДС)</t>
  </si>
  <si>
    <t xml:space="preserve">Показатель </t>
  </si>
  <si>
    <t>Ед. изм.</t>
  </si>
  <si>
    <t>Значение показателя</t>
  </si>
  <si>
    <t>1.</t>
  </si>
  <si>
    <t>Новое строительство</t>
  </si>
  <si>
    <t>-</t>
  </si>
  <si>
    <t>Местонахождение регулируемой организации</t>
  </si>
  <si>
    <t>Сроки реализации инвестиционной программы</t>
  </si>
  <si>
    <t>Лица, ответственные за разработку инвестиционной программы</t>
  </si>
  <si>
    <t>Контактная информация лиц, ответственных за разработку инвестиционной программы</t>
  </si>
  <si>
    <t>Наименование органа исполнительной власти субъекта РФ или органа местного самоуправления, утвердившего инвестиционную программу</t>
  </si>
  <si>
    <t>Департамент энергетики и тарифов Ивановской области</t>
  </si>
  <si>
    <t>Местонахождение органа, утвердившего инвестиционную программу</t>
  </si>
  <si>
    <t>Должностное лицо, утвердившее инвестиционную программу</t>
  </si>
  <si>
    <t>Дата утверждения инвестиционной программы</t>
  </si>
  <si>
    <t>Контактная информация лица, ответственного за утверждение инвестиционной программы</t>
  </si>
  <si>
    <t>Наименование органа местного самоуправления, согласовавшего инвестиционную программу</t>
  </si>
  <si>
    <t>Местонахождение органа, согласовавшего инвестиционную программу</t>
  </si>
  <si>
    <t>Должностное лицо, согласовавшее инвестиционную программу</t>
  </si>
  <si>
    <t>Дата согласования инвестиционной программы</t>
  </si>
  <si>
    <t>Контактная информация лица, ответственного за согласование инвестиционной программы</t>
  </si>
  <si>
    <t>1.1.1</t>
  </si>
  <si>
    <t>(наименование регулируемой организации)</t>
  </si>
  <si>
    <t>(название инвестиционной программы)</t>
  </si>
  <si>
    <t>Начальник Департамента – Морева Евгения Николаевна</t>
  </si>
  <si>
    <t>в том числе по годам:</t>
  </si>
  <si>
    <t>Финансирование мероприятий</t>
  </si>
  <si>
    <t>Собственные средства</t>
  </si>
  <si>
    <t>Привлеченные средства</t>
  </si>
  <si>
    <t>Возврат финансовых средств</t>
  </si>
  <si>
    <t>амортизационные отчисления</t>
  </si>
  <si>
    <r>
      <t xml:space="preserve">Наименование организации, в отношении которой разрабатывается инвестиционная программа в сфере </t>
    </r>
    <r>
      <rPr>
        <sz val="14"/>
        <rFont val="Times New Roman"/>
        <family val="1"/>
        <charset val="204"/>
      </rPr>
      <t>водоотведения</t>
    </r>
  </si>
  <si>
    <t>Бюджетное финансирование</t>
  </si>
  <si>
    <t>153022, г. Иваново, ул. Велижская, 8</t>
  </si>
  <si>
    <t xml:space="preserve">Директор ООО «Илада» - Грушин Илья Александрович
</t>
  </si>
  <si>
    <t>тел.: +7 905 157 40 28</t>
  </si>
  <si>
    <t>тел./факс: (4932) 93-85-91</t>
  </si>
  <si>
    <t xml:space="preserve">Юридический адрес: 153012, г. Иваново, ул. Пушкина, 33-35
Почтовый адрес: 155350, г. Пучеж, ул.30-лет Победы.д.6 оф.10
</t>
  </si>
  <si>
    <t>Наименование объекта (мероприятия)</t>
  </si>
  <si>
    <t>Место расположения объектов</t>
  </si>
  <si>
    <t>Год начала строительства /реконструкции</t>
  </si>
  <si>
    <t xml:space="preserve">Строительство объектов не связанных с подключением  </t>
  </si>
  <si>
    <t>1.1.</t>
  </si>
  <si>
    <t xml:space="preserve">Строительство объектов централизованной системы водоснабжения </t>
  </si>
  <si>
    <t>1.1.1.</t>
  </si>
  <si>
    <t>Протяженность (L)</t>
  </si>
  <si>
    <t>м</t>
  </si>
  <si>
    <t>1.1.2.</t>
  </si>
  <si>
    <t>Реконструкция</t>
  </si>
  <si>
    <t>Диаметр (D)</t>
  </si>
  <si>
    <t>мм</t>
  </si>
  <si>
    <t>Протяженность (L) стальные трубы</t>
  </si>
  <si>
    <t>Протяженность (L) полиэтилновоые трубы</t>
  </si>
  <si>
    <t>ВСЕГО ПО ПРОГРАММЕ</t>
  </si>
  <si>
    <t>№
п/п</t>
  </si>
  <si>
    <t>Источники финансирования</t>
  </si>
  <si>
    <t>в том числе по годам (с учетом НДС)</t>
  </si>
  <si>
    <t>Всего                    (2021-2034 гг.)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</si>
  <si>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</si>
  <si>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</si>
  <si>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</si>
  <si>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</si>
  <si>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</si>
  <si>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</si>
  <si>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</si>
  <si>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</si>
  <si>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</si>
  <si>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</si>
  <si>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</si>
  <si>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</si>
  <si>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</si>
  <si>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</si>
  <si>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1</t>
  </si>
  <si>
    <t>2</t>
  </si>
  <si>
    <t>3</t>
  </si>
  <si>
    <t>4</t>
  </si>
  <si>
    <t>Прочие источники финансирования</t>
  </si>
  <si>
    <t>ИТОГО по программе</t>
  </si>
  <si>
    <t>в т.ч. без учета НДС</t>
  </si>
  <si>
    <t>прибыль, направленная на инвестиции</t>
  </si>
  <si>
    <t>1.2.1</t>
  </si>
  <si>
    <t>1.3</t>
  </si>
  <si>
    <t>средства, полученные за счет платы за подключение</t>
  </si>
  <si>
    <t>1.4</t>
  </si>
  <si>
    <t>прочие собственные средства, в т.ч. средства от эмиссии ценных бумаг (не учитываемые в составе тарифов)</t>
  </si>
  <si>
    <t>Наименование показателя</t>
  </si>
  <si>
    <t>Значение</t>
  </si>
  <si>
    <t>1. Показатели качества воды (в отношении питьевой воды)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</si>
  <si>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</si>
  <si>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</si>
  <si>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2. Показатель надежности и бесперебойности</t>
  </si>
  <si>
    <t>Для централизованных систем холодного водоснабжения: количество перерывов в подаче воды, зафиксированных в местах исполнения обязательств организацией, осуществляющей холодное водоснабжение, по подаче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водоснабжение, в расчете на протяженность водопроводной сети в год (ед./км)</t>
  </si>
  <si>
    <t>3. Показатели энергетической эффективности</t>
  </si>
  <si>
    <t>Доля потерь воды в централизованных системах водоснабжения при транспортировке в общем объеме воды, поданной в водопроводную сеть (в процентах)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</si>
  <si>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 (кВт*ч/куб. м)</t>
  </si>
  <si>
    <t>Паспорт инвестиционной программы в сфере водоснабжения и водоотведения</t>
  </si>
  <si>
    <t>ООО «Илада» (Илья-Высоковское сельское поселение Пучежский муниципальный район)</t>
  </si>
  <si>
    <t>2021 – 2034 гг. в сфере водоснабжения, 2021-2044 гг. в сфере водоотведения</t>
  </si>
  <si>
    <t>Администрация Илья-Высоковского сельского поселения Пучежского муниципального района Ивановской области</t>
  </si>
  <si>
    <t xml:space="preserve">Юридический адрес: 155375, Ивановская область, Пучежский район, село Илья-Высоково, ул. Школьная, дом 3
Почтовый адрес: 155375, Ивановская область, Пучежский район, село Илья-Высоково, ул. Школьная, дом 3
</t>
  </si>
  <si>
    <t>Тел./факс: 8(49345) 2-71-36, 8(49345) 2-71-71, 8(49345) 2-71-82, факс 8(49345) 2-71-36</t>
  </si>
  <si>
    <t xml:space="preserve">Полное наименование организации:
Общество с ограниченной ответственностью «Илада»
</t>
  </si>
  <si>
    <t>Реконструкция водопроводных сетей д. Губинская. Ограждение зон санитарной охраны артскважины д. Губинская.</t>
  </si>
  <si>
    <t>Ивановская область, Пучежский м.р., Илья-Высоковское с.п., д. Губинская (от дома 1 до дома 3 д. Губинская)</t>
  </si>
  <si>
    <t xml:space="preserve">Протяженность (L) </t>
  </si>
  <si>
    <t>Реконструкция водопроводных сетей д. Дубново</t>
  </si>
  <si>
    <t>Ивановская область, Пучежский м.р., Илья-Высоковское с.п., д. Дубновоот д. 3 до д. 20 по ул. Молодежная,
от д. 11 ул. Южная  до д.21 ул. Молодежная,
от д.13 ул. Советская до д. 3 ул. Южная,
от д. 8 до д. 16 по ул. Колхозная
от скважины ( ул. Полевая, д. 6 восточнее 800 м) до ул. Школьная д. 7.)</t>
  </si>
  <si>
    <t>1.1.3.</t>
  </si>
  <si>
    <t>Ограждение зон санитарной охраны артезианской скважины № 1 д. Дубново.</t>
  </si>
  <si>
    <t xml:space="preserve">Ивановская область, Пучежский м.р., Илья-Высоковское с.п., д. Дубново, скважина №1 
</t>
  </si>
  <si>
    <t>1.1.4.</t>
  </si>
  <si>
    <t>Ограждение зон санитарной охраны артезианской скважины № 2 с. Илья - Высоково.</t>
  </si>
  <si>
    <t xml:space="preserve">Ивановская область, Пучежский м.р., Илья-Высоковское с.п., с. Илья-Высоково, скважина №2 </t>
  </si>
  <si>
    <t>1.1.5.</t>
  </si>
  <si>
    <t>Реконструкция водопроводных сетей с. Илья - Высоково.</t>
  </si>
  <si>
    <t>Ивановская область, Пучежский м.р., Илья-Высоковское с.п., с. Илья-Высоково (от скважины (ул. Заводская, д. 16 севернее 1000 м  до колодца пилорамы ул. Центральная, д. 10 севернее 500 м).
-от пилорамы ул. Центральная, д. 10, севернее 500 м до пожарной части № 26 ул. Школьная д. 3.
-от ул. Советская, д. 10 до ул. Советская д. 28.
- от ул. Советская д. 28 до ул. Романиха д. 37)</t>
  </si>
  <si>
    <t>1.1.6.</t>
  </si>
  <si>
    <t>Ограждение зон санитарной охраны артезианской скважины № 1 с. Илья - Высоково.</t>
  </si>
  <si>
    <t>Ивановская область, Пучежский м.р., Илья-Высоковское с.п., с. Илья-Высоково, скважина №1</t>
  </si>
  <si>
    <t>1.1.7.</t>
  </si>
  <si>
    <t>Ограждение зон санитарной охраны артскважины № 2 д. Кораблево.</t>
  </si>
  <si>
    <t>Ивановская область, Пучежский м.р., Илья-Высоковское с.п., д. Кораблево, скважина № 2</t>
  </si>
  <si>
    <t>1.1.8.</t>
  </si>
  <si>
    <t>Реконструкция водопроводных сетей д. Кораблево.</t>
  </si>
  <si>
    <t>Ивановская область, Пучежский м.р., Илья-Высоковское с.п., д. Кораблево - от скважины (ул. Садовая, д. 10 восточнее 700 метров) - до ВНБ ( ул. Садовая, д. 10 восточнее 600 метров).
- от гаража (ул. Садовая, д. 4 восточнее 700 метров) до ул. Привольная д. 2</t>
  </si>
  <si>
    <t>1.1.9.</t>
  </si>
  <si>
    <t>Ограждение зон санитарной охраны артезианской скважины № 1 д. Кораблево.</t>
  </si>
  <si>
    <t>Ивановская область, Пучежский м.р., Илья-Высоковское с.п., д. Кораблево, скважина № 1</t>
  </si>
  <si>
    <t>1.1.10.</t>
  </si>
  <si>
    <t>Реконструкция водопроводных сетей д. Лужинки. Ограждение зон санитарной охраны артезианской скважины д. Лужинки</t>
  </si>
  <si>
    <t>Ивановская область, Пучежский м.р., Илья-Высоковское с.п., д. Лужинки Ул. Школьная д. 16 до скважины ( ул. Административная, д. 1 восточнее 400 м.).</t>
  </si>
  <si>
    <t>1.1.11</t>
  </si>
  <si>
    <t>Реконструкция электрооборудования и мероприятия по энергосбережению артезианских скважин Илья - Высоковского сельского поселения.</t>
  </si>
  <si>
    <t>Ивановская область, Пучежский м.р., Илья-Высоковское с.п., с. Илья-Высоково</t>
  </si>
  <si>
    <t>Перечень мероприятий инвестиционной программы ООО «Илада» по комплексному развитию системы водоотведения Илья-Высоковского сельского поселения Пучежского муниципального района на период 2021-2044 годы</t>
  </si>
  <si>
    <t xml:space="preserve">Строительство объектов централизованной системы водоотведения </t>
  </si>
  <si>
    <t>Реконструкция канализационных сетей д. Дубново</t>
  </si>
  <si>
    <t xml:space="preserve">Ивановская область, Пучежский район, д. Дубново (От ул. Школьная , д. 6 до ул. Школьная д. 7,
От ул. Школьная д. 7 до конца ул. Молодежная ( ул. Молодежная д. 20 южнее 300 метров))
</t>
  </si>
  <si>
    <t>Протяженность (L) чугунные трубы</t>
  </si>
  <si>
    <t xml:space="preserve">Протяженность (L) канализационных безнапорных раструбных труб из поливинилхлорида (ПВХ) </t>
  </si>
  <si>
    <t>Строительство очистных сооружений д. Дубново.</t>
  </si>
  <si>
    <t>Ивановская область, Пучежский район, д. Дубново.</t>
  </si>
  <si>
    <t>Площадь</t>
  </si>
  <si>
    <t>м2</t>
  </si>
  <si>
    <t>Производительность</t>
  </si>
  <si>
    <t>м3/сут</t>
  </si>
  <si>
    <t>Реконструкция канализационных сетей с. Илья – Высоково</t>
  </si>
  <si>
    <t>Ивановская область, Пучежский район, с. Илья – Высоково (От ул. Заводская, д. 14 до Льняного завода (ул. Заводская, д. 2 севернее 800 м).</t>
  </si>
  <si>
    <t>Строительство очистных сооружений с. Илья – Высоково</t>
  </si>
  <si>
    <t>Ивановская область, Пучежский район, с. Илья – Высоково</t>
  </si>
  <si>
    <t>Реконструкция канализационных сетей д. Кораблево.</t>
  </si>
  <si>
    <t xml:space="preserve">Ивановская область, Пучежский район, д. Кораблево (от ул. Садовая, д. 15 до ул. Полевая д. 9,
- от ул. Полевая, д. 9  до старых очистных (западнее 300 метров от ул. Полевая д. 3).
</t>
  </si>
  <si>
    <t>Строительство очистных сооружений д. Кораблево</t>
  </si>
  <si>
    <t>Ивановская область, Пучежский район д. Кораблево</t>
  </si>
  <si>
    <t>Финансовый план инвестиционной программы ООО «Илада» по комплексному развитию системы водоснабжения Илья-Высоковского сельского поселения Пучежского муниципального района на период 2021-2034 годы</t>
  </si>
  <si>
    <t>Финансовый план инвестиционной программы ООО «Илада» по комплексному развитию системы водоотведения Илья-Высоковского сельского поселения Пучежского муниципального района на период 2021-2044 годы</t>
  </si>
  <si>
    <t>в том числе по годам (с учетом  НДС)</t>
  </si>
  <si>
    <t>Всего                    (2021-2044 гг.)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</si>
  <si>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</si>
  <si>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</si>
  <si>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</si>
  <si>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</si>
  <si>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</si>
  <si>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</si>
  <si>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</si>
  <si>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</si>
  <si>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</si>
  <si>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</si>
  <si>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Наименование показателя (в сфере водоотведения)</t>
  </si>
  <si>
    <t>1. Показатель надежности и бесперебойности для централизованных систем водоотведения:</t>
  </si>
  <si>
    <t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(в процентах)</t>
  </si>
  <si>
    <t>Удельное количество аварий и засоров в расчете на протяженность канализационной сети в год (ед./км)</t>
  </si>
  <si>
    <t>2. Показатели качества очистки сточных вод</t>
  </si>
  <si>
    <t>Доля поверхностных сточных вод, не подвергающихся очистке, в общем объеме поверхностных сточных вод, принимаемых в централизованную ливневую систему водоотведения ( в процентах)</t>
  </si>
  <si>
    <t>Плановые значения показателей надежности, качества и энергетической эффективности, достижение которых предусмотрено в результате реализации мероприятий инвестиционной программы ООО «Илада» по комплексному развитию системы водоснабжения Илья-Высоковского сельского поселения Пучежского муниципального района на период 2021-2034 год</t>
  </si>
  <si>
    <t>Плановые значения показателей надежности, качества и энергетической эффективности, достижение которых предусмотрено в результате реализации мероприятий инвестиционной программы ООО «Илада» по комплексному развитию системы водоотведения Илья-Высоковского сельского поселения Пучежского муниципального района на период 2021-2044 год</t>
  </si>
  <si>
    <t>№ п/п</t>
  </si>
  <si>
    <t>1.2.</t>
  </si>
  <si>
    <t>2.1.</t>
  </si>
  <si>
    <t>3.1.</t>
  </si>
  <si>
    <t>3.2.</t>
  </si>
  <si>
    <t>2.2.</t>
  </si>
  <si>
    <t>2.3.</t>
  </si>
  <si>
    <t>Перечень мероприятий инвестиционной программы ООО «Илада» по комплексному развитию системы водоснабжения Илья-Высоковского сельского поселения Пучежского муниципального района на период 2021-2034 годы</t>
  </si>
  <si>
    <t>Инвестиционная программа ООО «Илада» по комплексному развитию систем водоснабжения и водоотведения Илья-Высоковского сельского поселения Пучежского муниципального района на период 2021-2044 годы</t>
  </si>
  <si>
    <t xml:space="preserve">Жабров И.В., глава Илья-Высоковского сельского поселения Пучежского муниципального района </t>
  </si>
  <si>
    <t>2020 г.</t>
  </si>
  <si>
    <t>2021 г.</t>
  </si>
  <si>
    <t>2022 г.</t>
  </si>
  <si>
    <t>2024 г.</t>
  </si>
  <si>
    <t>2025 г.</t>
  </si>
  <si>
    <t>2026 г.</t>
  </si>
  <si>
    <t>2027 г.</t>
  </si>
  <si>
    <t>2028 г.</t>
  </si>
  <si>
    <t>2029 г.</t>
  </si>
  <si>
    <t>2030 г.</t>
  </si>
  <si>
    <t>2031 г.</t>
  </si>
  <si>
    <t>2032 г.</t>
  </si>
  <si>
    <t>2033 г.</t>
  </si>
  <si>
    <t>2034 г.</t>
  </si>
  <si>
    <t>2035 г.</t>
  </si>
  <si>
    <t>2036 г.</t>
  </si>
  <si>
    <t>2037 г.</t>
  </si>
  <si>
    <t>2038 г.</t>
  </si>
  <si>
    <t>2039 г.</t>
  </si>
  <si>
    <t>2040 г.</t>
  </si>
  <si>
    <t>2041 г.</t>
  </si>
  <si>
    <t>2042 г.</t>
  </si>
  <si>
    <t>2043 г.</t>
  </si>
  <si>
    <t>2044 г.</t>
  </si>
  <si>
    <t>2023 г.</t>
  </si>
  <si>
    <t>Примечание: суммы мероприятий строительства объектов централизованной системы водоснабжения, указанные в инвестиционной программе  не привышают укрупненных сметных расчетов, финансовый план утвержден на основании сметных расчетов.</t>
  </si>
  <si>
    <t>Примечание: суммы мероприятий строительства объектов централизованной системы водоотведения, указанные в инвестиционной программе  не привышают укрупненных сметных расчетов, финансовый план утвержден на основании сметных расчетов.</t>
  </si>
  <si>
    <t xml:space="preserve"> 2020 г.</t>
  </si>
  <si>
    <t>Приложение 5 к протоколу заседания Правления
Департамента энергетики и тарифов
Ивановской области от 04.03.2022 № 9/3</t>
  </si>
  <si>
    <t>Приложение 6 к протоколу заседания Правления
Департамента энергетики и тарифов
Ивановской области от 04.03.2022 № 9/3</t>
  </si>
  <si>
    <t>Приложение 7 к протоколу заседания Правления
Департамента энергетики и тарифов
Ивановской области от 04.03.2022 № 9/3</t>
  </si>
  <si>
    <t>Приложение 8 к протоколу заседания Правления
Департамента энергетики и тарифов
Ивановской области от 04.03.2022 № 9/3</t>
  </si>
  <si>
    <t>Приложение 9 к протоколу заседания Правления
Департамента энергетики и тарифов
Ивановской области от 04.03.2022 № 9/3</t>
  </si>
  <si>
    <t>Приложение 10 к протоколу заседания Правления
Департамента энергетики и тарифов
Ивановской области от 04.03.2022 № 9/3</t>
  </si>
  <si>
    <t>Приложение 11 к протоколу заседания Правления
Департамента энергетики и тарифов
Ивановской области от 04.03.2022 № 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</si>
</sst>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р.&quot;* #,##0.00_);_(&quot;р.&quot;* \(#,##0.00\);_(&quot;р.&quot;* &quot;-&quot;??_);_(@_)"/>
    <numFmt numFmtId="165" formatCode="#,##0.000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2.5"/>
      <name val="Times New Roman"/>
      <family val="1"/>
      <charset val="204"/>
    </font>
    <font>
      <sz val="12.5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8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164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1" fillId="0" borderId="0"/>
    <xf numFmtId="9" fontId="13" fillId="0" borderId="0" applyFont="0" applyFill="0" applyBorder="0" applyAlignment="0" applyProtection="0"/>
    <xf numFmtId="0" fontId="11" fillId="0" borderId="0"/>
  </cellStyleXfs>
  <cellXfs count="146">
    <xf numFmtId="0" fontId="0" fillId="0" borderId="0" xfId="0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1"/>
    <xf numFmtId="0" fontId="8" fillId="0" borderId="0" xfId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4" fillId="0" borderId="1" xfId="1" applyFont="1" applyBorder="1" applyAlignment="1">
      <alignment vertical="center" wrapText="1"/>
    </xf>
    <xf numFmtId="14" fontId="14" fillId="0" borderId="1" xfId="1" applyNumberFormat="1" applyFont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/>
    <xf numFmtId="0" fontId="16" fillId="0" borderId="0" xfId="1" applyFont="1" applyAlignment="1">
      <alignment horizontal="center" vertical="center"/>
    </xf>
    <xf numFmtId="0" fontId="18" fillId="0" borderId="0" xfId="29" applyFont="1"/>
    <xf numFmtId="0" fontId="1" fillId="0" borderId="0" xfId="29"/>
    <xf numFmtId="0" fontId="20" fillId="0" borderId="0" xfId="0" applyFont="1" applyAlignment="1"/>
    <xf numFmtId="0" fontId="22" fillId="0" borderId="0" xfId="1" applyFont="1" applyAlignment="1">
      <alignment horizontal="center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5" fontId="25" fillId="0" borderId="1" xfId="0" applyNumberFormat="1" applyFont="1" applyBorder="1" applyAlignment="1">
      <alignment horizontal="center" vertical="center"/>
    </xf>
    <xf numFmtId="165" fontId="25" fillId="0" borderId="2" xfId="0" applyNumberFormat="1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165" fontId="26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21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2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6" fontId="19" fillId="0" borderId="1" xfId="0" applyNumberFormat="1" applyFont="1" applyBorder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justify" vertical="center" wrapText="1"/>
    </xf>
    <xf numFmtId="0" fontId="2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165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18" fillId="0" borderId="0" xfId="29" applyNumberFormat="1" applyFont="1"/>
    <xf numFmtId="0" fontId="5" fillId="0" borderId="1" xfId="0" applyFont="1" applyBorder="1" applyAlignment="1">
      <alignment horizontal="center" vertical="center"/>
    </xf>
    <xf numFmtId="0" fontId="5" fillId="12" borderId="0" xfId="0" applyFont="1" applyFill="1"/>
    <xf numFmtId="0" fontId="0" fillId="12" borderId="0" xfId="0" applyFill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 wrapText="1"/>
    </xf>
    <xf numFmtId="165" fontId="2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 wrapText="1"/>
    </xf>
    <xf numFmtId="0" fontId="21" fillId="0" borderId="6" xfId="0" applyNumberFormat="1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9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6" fontId="27" fillId="0" borderId="5" xfId="0" applyNumberFormat="1" applyFont="1" applyBorder="1" applyAlignment="1">
      <alignment horizontal="center" vertical="center"/>
    </xf>
    <xf numFmtId="166" fontId="27" fillId="0" borderId="7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0" fontId="18" fillId="0" borderId="0" xfId="29" applyFont="1" applyAlignment="1">
      <alignment horizontal="right" wrapText="1"/>
    </xf>
    <xf numFmtId="0" fontId="2" fillId="0" borderId="0" xfId="29" applyFont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8" xfId="29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right"/>
    </xf>
  </cellXfs>
  <cellStyles count="3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Excel Built-in Normal 1 2" xfId="31"/>
    <cellStyle name="Excel Built-in Normal 1_ВК КИНЕШМА_1" xfId="33"/>
    <cellStyle name="Денежный 2" xfId="14"/>
    <cellStyle name="Обычный" xfId="0" builtinId="0"/>
    <cellStyle name="Обычный 2" xfId="1"/>
    <cellStyle name="Обычный 2 2" xfId="30"/>
    <cellStyle name="Обычный 3" xfId="15"/>
    <cellStyle name="Обычный 3 2" xfId="16"/>
    <cellStyle name="Обычный 3 2 2" xfId="17"/>
    <cellStyle name="Обычный 3 2 3" xfId="18"/>
    <cellStyle name="Обычный 3 2 3 2" xfId="19"/>
    <cellStyle name="Обычный 3 3" xfId="20"/>
    <cellStyle name="Обычный 3 4" xfId="21"/>
    <cellStyle name="Обычный 4" xfId="22"/>
    <cellStyle name="Обычный 5" xfId="23"/>
    <cellStyle name="Обычный 5 2" xfId="24"/>
    <cellStyle name="Обычный 5 2 2" xfId="25"/>
    <cellStyle name="Обычный 5 2 2 2" xfId="26"/>
    <cellStyle name="Обычный 5 2 3" xfId="27"/>
    <cellStyle name="Обычный 5 3" xfId="28"/>
    <cellStyle name="Обычный 6" xfId="29"/>
    <cellStyle name="Процентный 2" xfId="3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view="pageBreakPreview" zoomScaleNormal="100" zoomScaleSheetLayoutView="100" workbookViewId="0">
      <selection activeCell="B1" sqref="B1:B3"/>
    </sheetView>
  </sheetViews>
  <sheetFormatPr defaultRowHeight="12.75" x14ac:dyDescent="0.2"/>
  <cols>
    <col min="1" max="1" width="54.42578125" style="4" customWidth="1"/>
    <col min="2" max="2" width="65.85546875" style="4" customWidth="1"/>
    <col min="3" max="256" width="9.140625" style="3"/>
    <col min="257" max="257" width="52.5703125" style="3" customWidth="1"/>
    <col min="258" max="258" width="43" style="3" customWidth="1"/>
    <col min="259" max="512" width="9.140625" style="3"/>
    <col min="513" max="513" width="52.5703125" style="3" customWidth="1"/>
    <col min="514" max="514" width="43" style="3" customWidth="1"/>
    <col min="515" max="768" width="9.140625" style="3"/>
    <col min="769" max="769" width="52.5703125" style="3" customWidth="1"/>
    <col min="770" max="770" width="43" style="3" customWidth="1"/>
    <col min="771" max="1024" width="9.140625" style="3"/>
    <col min="1025" max="1025" width="52.5703125" style="3" customWidth="1"/>
    <col min="1026" max="1026" width="43" style="3" customWidth="1"/>
    <col min="1027" max="1280" width="9.140625" style="3"/>
    <col min="1281" max="1281" width="52.5703125" style="3" customWidth="1"/>
    <col min="1282" max="1282" width="43" style="3" customWidth="1"/>
    <col min="1283" max="1536" width="9.140625" style="3"/>
    <col min="1537" max="1537" width="52.5703125" style="3" customWidth="1"/>
    <col min="1538" max="1538" width="43" style="3" customWidth="1"/>
    <col min="1539" max="1792" width="9.140625" style="3"/>
    <col min="1793" max="1793" width="52.5703125" style="3" customWidth="1"/>
    <col min="1794" max="1794" width="43" style="3" customWidth="1"/>
    <col min="1795" max="2048" width="9.140625" style="3"/>
    <col min="2049" max="2049" width="52.5703125" style="3" customWidth="1"/>
    <col min="2050" max="2050" width="43" style="3" customWidth="1"/>
    <col min="2051" max="2304" width="9.140625" style="3"/>
    <col min="2305" max="2305" width="52.5703125" style="3" customWidth="1"/>
    <col min="2306" max="2306" width="43" style="3" customWidth="1"/>
    <col min="2307" max="2560" width="9.140625" style="3"/>
    <col min="2561" max="2561" width="52.5703125" style="3" customWidth="1"/>
    <col min="2562" max="2562" width="43" style="3" customWidth="1"/>
    <col min="2563" max="2816" width="9.140625" style="3"/>
    <col min="2817" max="2817" width="52.5703125" style="3" customWidth="1"/>
    <col min="2818" max="2818" width="43" style="3" customWidth="1"/>
    <col min="2819" max="3072" width="9.140625" style="3"/>
    <col min="3073" max="3073" width="52.5703125" style="3" customWidth="1"/>
    <col min="3074" max="3074" width="43" style="3" customWidth="1"/>
    <col min="3075" max="3328" width="9.140625" style="3"/>
    <col min="3329" max="3329" width="52.5703125" style="3" customWidth="1"/>
    <col min="3330" max="3330" width="43" style="3" customWidth="1"/>
    <col min="3331" max="3584" width="9.140625" style="3"/>
    <col min="3585" max="3585" width="52.5703125" style="3" customWidth="1"/>
    <col min="3586" max="3586" width="43" style="3" customWidth="1"/>
    <col min="3587" max="3840" width="9.140625" style="3"/>
    <col min="3841" max="3841" width="52.5703125" style="3" customWidth="1"/>
    <col min="3842" max="3842" width="43" style="3" customWidth="1"/>
    <col min="3843" max="4096" width="9.140625" style="3"/>
    <col min="4097" max="4097" width="52.5703125" style="3" customWidth="1"/>
    <col min="4098" max="4098" width="43" style="3" customWidth="1"/>
    <col min="4099" max="4352" width="9.140625" style="3"/>
    <col min="4353" max="4353" width="52.5703125" style="3" customWidth="1"/>
    <col min="4354" max="4354" width="43" style="3" customWidth="1"/>
    <col min="4355" max="4608" width="9.140625" style="3"/>
    <col min="4609" max="4609" width="52.5703125" style="3" customWidth="1"/>
    <col min="4610" max="4610" width="43" style="3" customWidth="1"/>
    <col min="4611" max="4864" width="9.140625" style="3"/>
    <col min="4865" max="4865" width="52.5703125" style="3" customWidth="1"/>
    <col min="4866" max="4866" width="43" style="3" customWidth="1"/>
    <col min="4867" max="5120" width="9.140625" style="3"/>
    <col min="5121" max="5121" width="52.5703125" style="3" customWidth="1"/>
    <col min="5122" max="5122" width="43" style="3" customWidth="1"/>
    <col min="5123" max="5376" width="9.140625" style="3"/>
    <col min="5377" max="5377" width="52.5703125" style="3" customWidth="1"/>
    <col min="5378" max="5378" width="43" style="3" customWidth="1"/>
    <col min="5379" max="5632" width="9.140625" style="3"/>
    <col min="5633" max="5633" width="52.5703125" style="3" customWidth="1"/>
    <col min="5634" max="5634" width="43" style="3" customWidth="1"/>
    <col min="5635" max="5888" width="9.140625" style="3"/>
    <col min="5889" max="5889" width="52.5703125" style="3" customWidth="1"/>
    <col min="5890" max="5890" width="43" style="3" customWidth="1"/>
    <col min="5891" max="6144" width="9.140625" style="3"/>
    <col min="6145" max="6145" width="52.5703125" style="3" customWidth="1"/>
    <col min="6146" max="6146" width="43" style="3" customWidth="1"/>
    <col min="6147" max="6400" width="9.140625" style="3"/>
    <col min="6401" max="6401" width="52.5703125" style="3" customWidth="1"/>
    <col min="6402" max="6402" width="43" style="3" customWidth="1"/>
    <col min="6403" max="6656" width="9.140625" style="3"/>
    <col min="6657" max="6657" width="52.5703125" style="3" customWidth="1"/>
    <col min="6658" max="6658" width="43" style="3" customWidth="1"/>
    <col min="6659" max="6912" width="9.140625" style="3"/>
    <col min="6913" max="6913" width="52.5703125" style="3" customWidth="1"/>
    <col min="6914" max="6914" width="43" style="3" customWidth="1"/>
    <col min="6915" max="7168" width="9.140625" style="3"/>
    <col min="7169" max="7169" width="52.5703125" style="3" customWidth="1"/>
    <col min="7170" max="7170" width="43" style="3" customWidth="1"/>
    <col min="7171" max="7424" width="9.140625" style="3"/>
    <col min="7425" max="7425" width="52.5703125" style="3" customWidth="1"/>
    <col min="7426" max="7426" width="43" style="3" customWidth="1"/>
    <col min="7427" max="7680" width="9.140625" style="3"/>
    <col min="7681" max="7681" width="52.5703125" style="3" customWidth="1"/>
    <col min="7682" max="7682" width="43" style="3" customWidth="1"/>
    <col min="7683" max="7936" width="9.140625" style="3"/>
    <col min="7937" max="7937" width="52.5703125" style="3" customWidth="1"/>
    <col min="7938" max="7938" width="43" style="3" customWidth="1"/>
    <col min="7939" max="8192" width="9.140625" style="3"/>
    <col min="8193" max="8193" width="52.5703125" style="3" customWidth="1"/>
    <col min="8194" max="8194" width="43" style="3" customWidth="1"/>
    <col min="8195" max="8448" width="9.140625" style="3"/>
    <col min="8449" max="8449" width="52.5703125" style="3" customWidth="1"/>
    <col min="8450" max="8450" width="43" style="3" customWidth="1"/>
    <col min="8451" max="8704" width="9.140625" style="3"/>
    <col min="8705" max="8705" width="52.5703125" style="3" customWidth="1"/>
    <col min="8706" max="8706" width="43" style="3" customWidth="1"/>
    <col min="8707" max="8960" width="9.140625" style="3"/>
    <col min="8961" max="8961" width="52.5703125" style="3" customWidth="1"/>
    <col min="8962" max="8962" width="43" style="3" customWidth="1"/>
    <col min="8963" max="9216" width="9.140625" style="3"/>
    <col min="9217" max="9217" width="52.5703125" style="3" customWidth="1"/>
    <col min="9218" max="9218" width="43" style="3" customWidth="1"/>
    <col min="9219" max="9472" width="9.140625" style="3"/>
    <col min="9473" max="9473" width="52.5703125" style="3" customWidth="1"/>
    <col min="9474" max="9474" width="43" style="3" customWidth="1"/>
    <col min="9475" max="9728" width="9.140625" style="3"/>
    <col min="9729" max="9729" width="52.5703125" style="3" customWidth="1"/>
    <col min="9730" max="9730" width="43" style="3" customWidth="1"/>
    <col min="9731" max="9984" width="9.140625" style="3"/>
    <col min="9985" max="9985" width="52.5703125" style="3" customWidth="1"/>
    <col min="9986" max="9986" width="43" style="3" customWidth="1"/>
    <col min="9987" max="10240" width="9.140625" style="3"/>
    <col min="10241" max="10241" width="52.5703125" style="3" customWidth="1"/>
    <col min="10242" max="10242" width="43" style="3" customWidth="1"/>
    <col min="10243" max="10496" width="9.140625" style="3"/>
    <col min="10497" max="10497" width="52.5703125" style="3" customWidth="1"/>
    <col min="10498" max="10498" width="43" style="3" customWidth="1"/>
    <col min="10499" max="10752" width="9.140625" style="3"/>
    <col min="10753" max="10753" width="52.5703125" style="3" customWidth="1"/>
    <col min="10754" max="10754" width="43" style="3" customWidth="1"/>
    <col min="10755" max="11008" width="9.140625" style="3"/>
    <col min="11009" max="11009" width="52.5703125" style="3" customWidth="1"/>
    <col min="11010" max="11010" width="43" style="3" customWidth="1"/>
    <col min="11011" max="11264" width="9.140625" style="3"/>
    <col min="11265" max="11265" width="52.5703125" style="3" customWidth="1"/>
    <col min="11266" max="11266" width="43" style="3" customWidth="1"/>
    <col min="11267" max="11520" width="9.140625" style="3"/>
    <col min="11521" max="11521" width="52.5703125" style="3" customWidth="1"/>
    <col min="11522" max="11522" width="43" style="3" customWidth="1"/>
    <col min="11523" max="11776" width="9.140625" style="3"/>
    <col min="11777" max="11777" width="52.5703125" style="3" customWidth="1"/>
    <col min="11778" max="11778" width="43" style="3" customWidth="1"/>
    <col min="11779" max="12032" width="9.140625" style="3"/>
    <col min="12033" max="12033" width="52.5703125" style="3" customWidth="1"/>
    <col min="12034" max="12034" width="43" style="3" customWidth="1"/>
    <col min="12035" max="12288" width="9.140625" style="3"/>
    <col min="12289" max="12289" width="52.5703125" style="3" customWidth="1"/>
    <col min="12290" max="12290" width="43" style="3" customWidth="1"/>
    <col min="12291" max="12544" width="9.140625" style="3"/>
    <col min="12545" max="12545" width="52.5703125" style="3" customWidth="1"/>
    <col min="12546" max="12546" width="43" style="3" customWidth="1"/>
    <col min="12547" max="12800" width="9.140625" style="3"/>
    <col min="12801" max="12801" width="52.5703125" style="3" customWidth="1"/>
    <col min="12802" max="12802" width="43" style="3" customWidth="1"/>
    <col min="12803" max="13056" width="9.140625" style="3"/>
    <col min="13057" max="13057" width="52.5703125" style="3" customWidth="1"/>
    <col min="13058" max="13058" width="43" style="3" customWidth="1"/>
    <col min="13059" max="13312" width="9.140625" style="3"/>
    <col min="13313" max="13313" width="52.5703125" style="3" customWidth="1"/>
    <col min="13314" max="13314" width="43" style="3" customWidth="1"/>
    <col min="13315" max="13568" width="9.140625" style="3"/>
    <col min="13569" max="13569" width="52.5703125" style="3" customWidth="1"/>
    <col min="13570" max="13570" width="43" style="3" customWidth="1"/>
    <col min="13571" max="13824" width="9.140625" style="3"/>
    <col min="13825" max="13825" width="52.5703125" style="3" customWidth="1"/>
    <col min="13826" max="13826" width="43" style="3" customWidth="1"/>
    <col min="13827" max="14080" width="9.140625" style="3"/>
    <col min="14081" max="14081" width="52.5703125" style="3" customWidth="1"/>
    <col min="14082" max="14082" width="43" style="3" customWidth="1"/>
    <col min="14083" max="14336" width="9.140625" style="3"/>
    <col min="14337" max="14337" width="52.5703125" style="3" customWidth="1"/>
    <col min="14338" max="14338" width="43" style="3" customWidth="1"/>
    <col min="14339" max="14592" width="9.140625" style="3"/>
    <col min="14593" max="14593" width="52.5703125" style="3" customWidth="1"/>
    <col min="14594" max="14594" width="43" style="3" customWidth="1"/>
    <col min="14595" max="14848" width="9.140625" style="3"/>
    <col min="14849" max="14849" width="52.5703125" style="3" customWidth="1"/>
    <col min="14850" max="14850" width="43" style="3" customWidth="1"/>
    <col min="14851" max="15104" width="9.140625" style="3"/>
    <col min="15105" max="15105" width="52.5703125" style="3" customWidth="1"/>
    <col min="15106" max="15106" width="43" style="3" customWidth="1"/>
    <col min="15107" max="15360" width="9.140625" style="3"/>
    <col min="15361" max="15361" width="52.5703125" style="3" customWidth="1"/>
    <col min="15362" max="15362" width="43" style="3" customWidth="1"/>
    <col min="15363" max="15616" width="9.140625" style="3"/>
    <col min="15617" max="15617" width="52.5703125" style="3" customWidth="1"/>
    <col min="15618" max="15618" width="43" style="3" customWidth="1"/>
    <col min="15619" max="15872" width="9.140625" style="3"/>
    <col min="15873" max="15873" width="52.5703125" style="3" customWidth="1"/>
    <col min="15874" max="15874" width="43" style="3" customWidth="1"/>
    <col min="15875" max="16128" width="9.140625" style="3"/>
    <col min="16129" max="16129" width="52.5703125" style="3" customWidth="1"/>
    <col min="16130" max="16130" width="43" style="3" customWidth="1"/>
    <col min="16131" max="16384" width="9.140625" style="3"/>
  </cols>
  <sheetData>
    <row r="1" spans="1:2" ht="15.75" x14ac:dyDescent="0.2">
      <c r="A1" s="10"/>
      <c r="B1" s="144" t="s">
        <v>221</v>
      </c>
    </row>
    <row r="2" spans="1:2" ht="15.75" x14ac:dyDescent="0.2">
      <c r="A2" s="10"/>
      <c r="B2" s="145"/>
    </row>
    <row r="3" spans="1:2" ht="19.5" customHeight="1" x14ac:dyDescent="0.2">
      <c r="B3" s="145"/>
    </row>
    <row r="4" spans="1:2" ht="18.75" x14ac:dyDescent="0.2">
      <c r="A4" s="76" t="s">
        <v>102</v>
      </c>
      <c r="B4" s="76"/>
    </row>
    <row r="5" spans="1:2" ht="18.75" x14ac:dyDescent="0.2">
      <c r="A5" s="77" t="s">
        <v>103</v>
      </c>
      <c r="B5" s="76"/>
    </row>
    <row r="6" spans="1:2" x14ac:dyDescent="0.2">
      <c r="A6" s="78" t="s">
        <v>29</v>
      </c>
      <c r="B6" s="78"/>
    </row>
    <row r="7" spans="1:2" x14ac:dyDescent="0.2">
      <c r="A7" s="17"/>
      <c r="B7" s="17"/>
    </row>
    <row r="8" spans="1:2" ht="60" customHeight="1" x14ac:dyDescent="0.2">
      <c r="A8" s="77" t="s">
        <v>191</v>
      </c>
      <c r="B8" s="76"/>
    </row>
    <row r="9" spans="1:2" x14ac:dyDescent="0.2">
      <c r="A9" s="78" t="s">
        <v>30</v>
      </c>
      <c r="B9" s="78"/>
    </row>
    <row r="10" spans="1:2" x14ac:dyDescent="0.2">
      <c r="A10" s="13"/>
      <c r="B10" s="13"/>
    </row>
    <row r="11" spans="1:2" ht="75" x14ac:dyDescent="0.2">
      <c r="A11" s="8" t="s">
        <v>38</v>
      </c>
      <c r="B11" s="8" t="s">
        <v>108</v>
      </c>
    </row>
    <row r="12" spans="1:2" ht="93.75" x14ac:dyDescent="0.2">
      <c r="A12" s="8" t="s">
        <v>13</v>
      </c>
      <c r="B12" s="8" t="s">
        <v>44</v>
      </c>
    </row>
    <row r="13" spans="1:2" ht="37.5" x14ac:dyDescent="0.2">
      <c r="A13" s="8" t="s">
        <v>14</v>
      </c>
      <c r="B13" s="8" t="s">
        <v>104</v>
      </c>
    </row>
    <row r="14" spans="1:2" ht="47.25" customHeight="1" x14ac:dyDescent="0.2">
      <c r="A14" s="8" t="s">
        <v>15</v>
      </c>
      <c r="B14" s="8" t="s">
        <v>41</v>
      </c>
    </row>
    <row r="15" spans="1:2" ht="40.5" customHeight="1" x14ac:dyDescent="0.2">
      <c r="A15" s="8" t="s">
        <v>16</v>
      </c>
      <c r="B15" s="8" t="s">
        <v>42</v>
      </c>
    </row>
    <row r="16" spans="1:2" ht="79.5" customHeight="1" x14ac:dyDescent="0.2">
      <c r="A16" s="8" t="s">
        <v>17</v>
      </c>
      <c r="B16" s="8" t="s">
        <v>18</v>
      </c>
    </row>
    <row r="17" spans="1:2" ht="37.5" x14ac:dyDescent="0.2">
      <c r="A17" s="8" t="s">
        <v>19</v>
      </c>
      <c r="B17" s="8" t="s">
        <v>40</v>
      </c>
    </row>
    <row r="18" spans="1:2" ht="37.5" x14ac:dyDescent="0.2">
      <c r="A18" s="8" t="s">
        <v>20</v>
      </c>
      <c r="B18" s="8" t="s">
        <v>31</v>
      </c>
    </row>
    <row r="19" spans="1:2" ht="37.5" x14ac:dyDescent="0.2">
      <c r="A19" s="8" t="s">
        <v>21</v>
      </c>
      <c r="B19" s="9">
        <v>44624</v>
      </c>
    </row>
    <row r="20" spans="1:2" ht="56.25" x14ac:dyDescent="0.2">
      <c r="A20" s="8" t="s">
        <v>22</v>
      </c>
      <c r="B20" s="8" t="s">
        <v>43</v>
      </c>
    </row>
    <row r="21" spans="1:2" ht="56.25" x14ac:dyDescent="0.2">
      <c r="A21" s="8" t="s">
        <v>23</v>
      </c>
      <c r="B21" s="18" t="s">
        <v>105</v>
      </c>
    </row>
    <row r="22" spans="1:2" ht="111" customHeight="1" x14ac:dyDescent="0.2">
      <c r="A22" s="8" t="s">
        <v>24</v>
      </c>
      <c r="B22" s="8" t="s">
        <v>106</v>
      </c>
    </row>
    <row r="23" spans="1:2" ht="37.5" x14ac:dyDescent="0.2">
      <c r="A23" s="8" t="s">
        <v>25</v>
      </c>
      <c r="B23" s="8" t="s">
        <v>192</v>
      </c>
    </row>
    <row r="24" spans="1:2" ht="37.5" x14ac:dyDescent="0.2">
      <c r="A24" s="8" t="s">
        <v>26</v>
      </c>
      <c r="B24" s="9">
        <v>44272</v>
      </c>
    </row>
    <row r="25" spans="1:2" ht="56.25" x14ac:dyDescent="0.2">
      <c r="A25" s="8" t="s">
        <v>27</v>
      </c>
      <c r="B25" s="19" t="s">
        <v>107</v>
      </c>
    </row>
    <row r="26" spans="1:2" ht="48" customHeight="1" x14ac:dyDescent="0.2">
      <c r="A26" s="5"/>
    </row>
    <row r="27" spans="1:2" ht="16.5" x14ac:dyDescent="0.2">
      <c r="A27" s="5"/>
      <c r="B27" s="6"/>
    </row>
    <row r="28" spans="1:2" ht="16.5" x14ac:dyDescent="0.2">
      <c r="A28" s="7"/>
    </row>
  </sheetData>
  <mergeCells count="6">
    <mergeCell ref="B1:B3"/>
    <mergeCell ref="A4:B4"/>
    <mergeCell ref="A5:B5"/>
    <mergeCell ref="A6:B6"/>
    <mergeCell ref="A8:B8"/>
    <mergeCell ref="A9:B9"/>
  </mergeCells>
  <pageMargins left="0.78740157480314965" right="0.49" top="0.78740157480314965" bottom="0.78740157480314965" header="0.31496062992125984" footer="0.31496062992125984"/>
  <pageSetup paperSize="9" scale="7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view="pageBreakPreview" zoomScale="60" zoomScaleNormal="60" workbookViewId="0">
      <selection activeCell="W7" sqref="W7:W10"/>
    </sheetView>
  </sheetViews>
  <sheetFormatPr defaultRowHeight="15" x14ac:dyDescent="0.25"/>
  <cols>
    <col min="1" max="1" width="11.7109375" customWidth="1"/>
    <col min="2" max="2" width="18.140625" customWidth="1"/>
    <col min="3" max="3" width="28.140625" customWidth="1"/>
    <col min="4" max="4" width="17.42578125" customWidth="1"/>
    <col min="5" max="5" width="13.85546875" customWidth="1"/>
    <col min="6" max="6" width="21.7109375" customWidth="1"/>
    <col min="7" max="8" width="13.42578125" customWidth="1"/>
    <col min="9" max="9" width="20" customWidth="1"/>
    <col min="10" max="10" width="17.7109375" customWidth="1"/>
    <col min="11" max="11" width="17.5703125" customWidth="1"/>
    <col min="12" max="12" width="17.28515625" customWidth="1"/>
    <col min="13" max="13" width="18.85546875" customWidth="1"/>
    <col min="14" max="14" width="13.5703125" customWidth="1"/>
    <col min="15" max="15" width="16.85546875" customWidth="1"/>
    <col min="16" max="16" width="15.7109375" customWidth="1"/>
    <col min="17" max="17" width="9.5703125" customWidth="1"/>
    <col min="18" max="18" width="8.7109375" customWidth="1"/>
    <col min="19" max="23" width="7.85546875" bestFit="1" customWidth="1"/>
    <col min="24" max="24" width="8.5703125" customWidth="1"/>
    <col min="25" max="31" width="7.85546875" bestFit="1" customWidth="1"/>
  </cols>
  <sheetData>
    <row r="1" spans="1:34" ht="58.5" customHeight="1" x14ac:dyDescent="0.25">
      <c r="H1" s="108" t="s">
        <v>222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50"/>
      <c r="AB1" s="50"/>
      <c r="AC1" s="50"/>
      <c r="AD1" s="50"/>
      <c r="AE1" s="50"/>
      <c r="AF1" s="2"/>
      <c r="AG1" s="1"/>
      <c r="AH1" s="1"/>
    </row>
    <row r="2" spans="1:34" ht="42" customHeight="1" x14ac:dyDescent="0.25">
      <c r="A2" s="107" t="s">
        <v>190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1"/>
      <c r="AB2" s="11"/>
      <c r="AC2" s="11"/>
      <c r="AD2" s="11"/>
      <c r="AE2" s="11"/>
    </row>
    <row r="3" spans="1:34" ht="15.75" x14ac:dyDescent="0.25">
      <c r="A3" s="86" t="s">
        <v>2</v>
      </c>
      <c r="B3" s="86" t="s">
        <v>45</v>
      </c>
      <c r="C3" s="86" t="s">
        <v>46</v>
      </c>
      <c r="D3" s="86" t="s">
        <v>3</v>
      </c>
      <c r="E3" s="86" t="s">
        <v>47</v>
      </c>
      <c r="F3" s="88" t="s">
        <v>4</v>
      </c>
      <c r="G3" s="88"/>
      <c r="H3" s="88"/>
      <c r="I3" s="88" t="s">
        <v>5</v>
      </c>
      <c r="J3" s="88"/>
      <c r="K3" s="88"/>
      <c r="L3" s="89" t="s">
        <v>6</v>
      </c>
      <c r="M3" s="88" t="s">
        <v>32</v>
      </c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34" ht="31.5" x14ac:dyDescent="0.25">
      <c r="A4" s="87"/>
      <c r="B4" s="87"/>
      <c r="C4" s="87"/>
      <c r="D4" s="87"/>
      <c r="E4" s="87"/>
      <c r="F4" s="46" t="s">
        <v>7</v>
      </c>
      <c r="G4" s="46" t="s">
        <v>8</v>
      </c>
      <c r="H4" s="46" t="s">
        <v>9</v>
      </c>
      <c r="I4" s="46" t="s">
        <v>7</v>
      </c>
      <c r="J4" s="46" t="s">
        <v>8</v>
      </c>
      <c r="K4" s="46" t="s">
        <v>9</v>
      </c>
      <c r="L4" s="90"/>
      <c r="M4" s="46">
        <v>2021</v>
      </c>
      <c r="N4" s="46">
        <v>2022</v>
      </c>
      <c r="O4" s="46">
        <v>2023</v>
      </c>
      <c r="P4" s="46">
        <v>2024</v>
      </c>
      <c r="Q4" s="46">
        <v>2025</v>
      </c>
      <c r="R4" s="46">
        <v>2026</v>
      </c>
      <c r="S4" s="46">
        <v>2027</v>
      </c>
      <c r="T4" s="46">
        <v>2028</v>
      </c>
      <c r="U4" s="46">
        <v>2029</v>
      </c>
      <c r="V4" s="46">
        <v>2030</v>
      </c>
      <c r="W4" s="46">
        <v>2031</v>
      </c>
      <c r="X4" s="46">
        <v>2032</v>
      </c>
      <c r="Y4" s="46">
        <v>2033</v>
      </c>
      <c r="Z4" s="46">
        <v>2034</v>
      </c>
    </row>
    <row r="5" spans="1:34" ht="18.75" customHeight="1" x14ac:dyDescent="0.25">
      <c r="A5" s="20" t="s">
        <v>10</v>
      </c>
      <c r="B5" s="95" t="s">
        <v>48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34" ht="19.5" customHeight="1" x14ac:dyDescent="0.25">
      <c r="A6" s="47" t="s">
        <v>49</v>
      </c>
      <c r="B6" s="96" t="s">
        <v>50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34" ht="31.5" customHeight="1" x14ac:dyDescent="0.25">
      <c r="A7" s="102" t="s">
        <v>51</v>
      </c>
      <c r="B7" s="91" t="s">
        <v>109</v>
      </c>
      <c r="C7" s="91" t="s">
        <v>110</v>
      </c>
      <c r="D7" s="79" t="str">
        <f>D11</f>
        <v>Реконструкция</v>
      </c>
      <c r="E7" s="98">
        <v>2021</v>
      </c>
      <c r="F7" s="82" t="s">
        <v>56</v>
      </c>
      <c r="G7" s="82" t="s">
        <v>57</v>
      </c>
      <c r="H7" s="82">
        <v>50</v>
      </c>
      <c r="I7" s="84" t="s">
        <v>56</v>
      </c>
      <c r="J7" s="84" t="s">
        <v>57</v>
      </c>
      <c r="K7" s="84">
        <v>50</v>
      </c>
      <c r="L7" s="93">
        <v>1182.6410000000001</v>
      </c>
      <c r="M7" s="93">
        <f>L7/3</f>
        <v>394.21366666666671</v>
      </c>
      <c r="N7" s="93">
        <f>L7/3</f>
        <v>394.21366666666671</v>
      </c>
      <c r="O7" s="93">
        <f>N7</f>
        <v>394.21366666666671</v>
      </c>
      <c r="P7" s="93">
        <v>0</v>
      </c>
      <c r="Q7" s="93">
        <v>0</v>
      </c>
      <c r="R7" s="93">
        <v>0</v>
      </c>
      <c r="S7" s="93">
        <v>0</v>
      </c>
      <c r="T7" s="93">
        <v>0</v>
      </c>
      <c r="U7" s="93">
        <v>0</v>
      </c>
      <c r="V7" s="93">
        <v>0</v>
      </c>
      <c r="W7" s="93">
        <v>0</v>
      </c>
      <c r="X7" s="93">
        <v>0</v>
      </c>
      <c r="Y7" s="93">
        <v>0</v>
      </c>
      <c r="Z7" s="93">
        <v>0</v>
      </c>
    </row>
    <row r="8" spans="1:34" ht="15.75" customHeight="1" x14ac:dyDescent="0.25">
      <c r="A8" s="109"/>
      <c r="B8" s="97"/>
      <c r="C8" s="97"/>
      <c r="D8" s="80"/>
      <c r="E8" s="99"/>
      <c r="F8" s="83"/>
      <c r="G8" s="83"/>
      <c r="H8" s="83"/>
      <c r="I8" s="85"/>
      <c r="J8" s="85"/>
      <c r="K8" s="85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spans="1:34" ht="63" x14ac:dyDescent="0.25">
      <c r="A9" s="109"/>
      <c r="B9" s="97"/>
      <c r="C9" s="97"/>
      <c r="D9" s="81"/>
      <c r="E9" s="99"/>
      <c r="F9" s="22" t="s">
        <v>58</v>
      </c>
      <c r="G9" s="22" t="str">
        <f>G10</f>
        <v>м</v>
      </c>
      <c r="H9" s="22">
        <f>K9</f>
        <v>880</v>
      </c>
      <c r="I9" s="22" t="str">
        <f>I12</f>
        <v>Протяженность (L) полиэтилновоые трубы</v>
      </c>
      <c r="J9" s="22" t="str">
        <f>J10</f>
        <v>м</v>
      </c>
      <c r="K9" s="22">
        <f>0.88*1000</f>
        <v>880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spans="1:34" ht="66.75" customHeight="1" x14ac:dyDescent="0.25">
      <c r="A10" s="103"/>
      <c r="B10" s="92"/>
      <c r="C10" s="92"/>
      <c r="D10" s="48" t="str">
        <f>D13</f>
        <v>Новое строительство</v>
      </c>
      <c r="E10" s="100"/>
      <c r="F10" s="22" t="str">
        <f>I10</f>
        <v xml:space="preserve">Протяженность (L) </v>
      </c>
      <c r="G10" s="22" t="str">
        <f>G12</f>
        <v>м</v>
      </c>
      <c r="H10" s="22" t="s">
        <v>12</v>
      </c>
      <c r="I10" s="22" t="s">
        <v>111</v>
      </c>
      <c r="J10" s="22" t="str">
        <f>J12</f>
        <v>м</v>
      </c>
      <c r="K10" s="22">
        <v>1.73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spans="1:34" ht="38.25" customHeight="1" x14ac:dyDescent="0.25">
      <c r="A11" s="102" t="s">
        <v>54</v>
      </c>
      <c r="B11" s="91" t="s">
        <v>112</v>
      </c>
      <c r="C11" s="91" t="s">
        <v>113</v>
      </c>
      <c r="D11" s="79" t="s">
        <v>55</v>
      </c>
      <c r="E11" s="84">
        <v>2023</v>
      </c>
      <c r="F11" s="22" t="str">
        <f>I11</f>
        <v>Диаметр (D)</v>
      </c>
      <c r="G11" s="22" t="str">
        <f>J11</f>
        <v>мм</v>
      </c>
      <c r="H11" s="22">
        <f>K11</f>
        <v>50</v>
      </c>
      <c r="I11" s="22" t="s">
        <v>56</v>
      </c>
      <c r="J11" s="22" t="s">
        <v>57</v>
      </c>
      <c r="K11" s="22">
        <v>50</v>
      </c>
      <c r="L11" s="93">
        <v>1769.203</v>
      </c>
      <c r="M11" s="93">
        <v>0</v>
      </c>
      <c r="N11" s="93">
        <f>M11</f>
        <v>0</v>
      </c>
      <c r="O11" s="93">
        <f>L11/2</f>
        <v>884.60149999999999</v>
      </c>
      <c r="P11" s="93">
        <f>O11</f>
        <v>884.60149999999999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</row>
    <row r="12" spans="1:34" ht="240" customHeight="1" x14ac:dyDescent="0.25">
      <c r="A12" s="103"/>
      <c r="B12" s="92"/>
      <c r="C12" s="92"/>
      <c r="D12" s="81"/>
      <c r="E12" s="85"/>
      <c r="F12" s="22" t="str">
        <f>F9</f>
        <v>Протяженность (L) стальные трубы</v>
      </c>
      <c r="G12" s="22" t="str">
        <f>J12</f>
        <v>м</v>
      </c>
      <c r="H12" s="56">
        <v>1500</v>
      </c>
      <c r="I12" s="22" t="s">
        <v>59</v>
      </c>
      <c r="J12" s="22" t="s">
        <v>53</v>
      </c>
      <c r="K12" s="22">
        <v>1843.91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spans="1:34" ht="15.75" customHeight="1" x14ac:dyDescent="0.25">
      <c r="A13" s="102" t="s">
        <v>114</v>
      </c>
      <c r="B13" s="91" t="s">
        <v>115</v>
      </c>
      <c r="C13" s="91" t="s">
        <v>116</v>
      </c>
      <c r="D13" s="79" t="s">
        <v>11</v>
      </c>
      <c r="E13" s="84">
        <v>2021</v>
      </c>
      <c r="F13" s="84" t="str">
        <f>I13</f>
        <v>Протяженность (L)</v>
      </c>
      <c r="G13" s="84" t="str">
        <f>J13</f>
        <v>м</v>
      </c>
      <c r="H13" s="84" t="s">
        <v>12</v>
      </c>
      <c r="I13" s="84" t="s">
        <v>52</v>
      </c>
      <c r="J13" s="84" t="s">
        <v>53</v>
      </c>
      <c r="K13" s="84">
        <v>2.0299999999999998</v>
      </c>
      <c r="L13" s="93">
        <v>388.31200000000001</v>
      </c>
      <c r="M13" s="93">
        <f>L13</f>
        <v>388.31200000000001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3">
        <v>0</v>
      </c>
    </row>
    <row r="14" spans="1:34" ht="100.5" customHeight="1" x14ac:dyDescent="0.25">
      <c r="A14" s="103"/>
      <c r="B14" s="92"/>
      <c r="C14" s="92"/>
      <c r="D14" s="81"/>
      <c r="E14" s="85"/>
      <c r="F14" s="85"/>
      <c r="G14" s="85"/>
      <c r="H14" s="85"/>
      <c r="I14" s="85"/>
      <c r="J14" s="85"/>
      <c r="K14" s="85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</row>
    <row r="15" spans="1:34" ht="138" customHeight="1" x14ac:dyDescent="0.25">
      <c r="A15" s="30" t="s">
        <v>117</v>
      </c>
      <c r="B15" s="57" t="s">
        <v>118</v>
      </c>
      <c r="C15" s="57" t="s">
        <v>119</v>
      </c>
      <c r="D15" s="58" t="s">
        <v>11</v>
      </c>
      <c r="E15" s="22">
        <v>2021</v>
      </c>
      <c r="F15" s="22" t="str">
        <f>F13</f>
        <v>Протяженность (L)</v>
      </c>
      <c r="G15" s="22" t="str">
        <f>J13</f>
        <v>м</v>
      </c>
      <c r="H15" s="22" t="str">
        <f>H13</f>
        <v>-</v>
      </c>
      <c r="I15" s="22" t="str">
        <f>I13</f>
        <v>Протяженность (L)</v>
      </c>
      <c r="J15" s="22" t="str">
        <f>J13</f>
        <v>м</v>
      </c>
      <c r="K15" s="22">
        <f>K13</f>
        <v>2.0299999999999998</v>
      </c>
      <c r="L15" s="49">
        <v>388.31200000000001</v>
      </c>
      <c r="M15" s="49">
        <f>L15</f>
        <v>388.31200000000001</v>
      </c>
      <c r="N15" s="49">
        <v>0</v>
      </c>
      <c r="O15" s="49">
        <f>N15</f>
        <v>0</v>
      </c>
      <c r="P15" s="49">
        <f t="shared" ref="P15:Z15" si="0">O15</f>
        <v>0</v>
      </c>
      <c r="Q15" s="49">
        <f t="shared" si="0"/>
        <v>0</v>
      </c>
      <c r="R15" s="49">
        <f t="shared" si="0"/>
        <v>0</v>
      </c>
      <c r="S15" s="49">
        <f t="shared" si="0"/>
        <v>0</v>
      </c>
      <c r="T15" s="49">
        <f t="shared" si="0"/>
        <v>0</v>
      </c>
      <c r="U15" s="49">
        <f t="shared" si="0"/>
        <v>0</v>
      </c>
      <c r="V15" s="49">
        <f t="shared" si="0"/>
        <v>0</v>
      </c>
      <c r="W15" s="49">
        <f t="shared" si="0"/>
        <v>0</v>
      </c>
      <c r="X15" s="49">
        <f t="shared" si="0"/>
        <v>0</v>
      </c>
      <c r="Y15" s="49">
        <f t="shared" si="0"/>
        <v>0</v>
      </c>
      <c r="Z15" s="49">
        <f t="shared" si="0"/>
        <v>0</v>
      </c>
    </row>
    <row r="16" spans="1:34" ht="44.25" customHeight="1" x14ac:dyDescent="0.25">
      <c r="A16" s="102" t="s">
        <v>120</v>
      </c>
      <c r="B16" s="91" t="s">
        <v>121</v>
      </c>
      <c r="C16" s="91" t="s">
        <v>122</v>
      </c>
      <c r="D16" s="79" t="str">
        <f>D11</f>
        <v>Реконструкция</v>
      </c>
      <c r="E16" s="84">
        <v>2023</v>
      </c>
      <c r="F16" s="22" t="str">
        <f>I16</f>
        <v>Диаметр (D)</v>
      </c>
      <c r="G16" s="22" t="str">
        <f>J16</f>
        <v>мм</v>
      </c>
      <c r="H16" s="22">
        <v>50</v>
      </c>
      <c r="I16" s="22" t="s">
        <v>56</v>
      </c>
      <c r="J16" s="22" t="s">
        <v>57</v>
      </c>
      <c r="K16" s="22">
        <v>50</v>
      </c>
      <c r="L16" s="93">
        <v>2689.951</v>
      </c>
      <c r="M16" s="93">
        <v>0</v>
      </c>
      <c r="N16" s="93">
        <v>0</v>
      </c>
      <c r="O16" s="93">
        <f>L16/2</f>
        <v>1344.9755</v>
      </c>
      <c r="P16" s="93">
        <f>L16-O16</f>
        <v>1344.9755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3">
        <v>0</v>
      </c>
    </row>
    <row r="17" spans="1:26" ht="259.5" customHeight="1" x14ac:dyDescent="0.25">
      <c r="A17" s="103"/>
      <c r="B17" s="92"/>
      <c r="C17" s="92"/>
      <c r="D17" s="81"/>
      <c r="E17" s="85"/>
      <c r="F17" s="22" t="str">
        <f>F12</f>
        <v>Протяженность (L) стальные трубы</v>
      </c>
      <c r="G17" s="22" t="s">
        <v>12</v>
      </c>
      <c r="H17" s="22">
        <v>2230</v>
      </c>
      <c r="I17" s="22" t="str">
        <f>I12</f>
        <v>Протяженность (L) полиэтилновоые трубы</v>
      </c>
      <c r="J17" s="22" t="s">
        <v>53</v>
      </c>
      <c r="K17" s="22">
        <f>2.784*1000</f>
        <v>2784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spans="1:26" ht="123" customHeight="1" x14ac:dyDescent="0.25">
      <c r="A18" s="30" t="s">
        <v>123</v>
      </c>
      <c r="B18" s="57" t="s">
        <v>124</v>
      </c>
      <c r="C18" s="57" t="s">
        <v>125</v>
      </c>
      <c r="D18" s="58" t="str">
        <f>D13</f>
        <v>Новое строительство</v>
      </c>
      <c r="E18" s="22">
        <v>2021</v>
      </c>
      <c r="F18" s="22" t="str">
        <f>F15</f>
        <v>Протяженность (L)</v>
      </c>
      <c r="G18" s="22" t="str">
        <f>G15</f>
        <v>м</v>
      </c>
      <c r="H18" s="22" t="str">
        <f>H15</f>
        <v>-</v>
      </c>
      <c r="I18" s="22" t="str">
        <f>I15</f>
        <v>Протяженность (L)</v>
      </c>
      <c r="J18" s="22" t="str">
        <f>J17</f>
        <v>м</v>
      </c>
      <c r="K18" s="22">
        <f>K15</f>
        <v>2.0299999999999998</v>
      </c>
      <c r="L18" s="49">
        <v>388.31200000000001</v>
      </c>
      <c r="M18" s="49">
        <f>L18</f>
        <v>388.31200000000001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</row>
    <row r="19" spans="1:26" ht="120.75" customHeight="1" x14ac:dyDescent="0.25">
      <c r="A19" s="30" t="s">
        <v>126</v>
      </c>
      <c r="B19" s="57" t="s">
        <v>127</v>
      </c>
      <c r="C19" s="57" t="s">
        <v>128</v>
      </c>
      <c r="D19" s="58" t="str">
        <f>D18</f>
        <v>Новое строительство</v>
      </c>
      <c r="E19" s="22">
        <v>2021</v>
      </c>
      <c r="F19" s="22" t="str">
        <f>F18</f>
        <v>Протяженность (L)</v>
      </c>
      <c r="G19" s="22" t="str">
        <f>G18</f>
        <v>м</v>
      </c>
      <c r="H19" s="22" t="str">
        <f>H18</f>
        <v>-</v>
      </c>
      <c r="I19" s="22" t="str">
        <f>I18</f>
        <v>Протяженность (L)</v>
      </c>
      <c r="J19" s="22" t="str">
        <f>J18</f>
        <v>м</v>
      </c>
      <c r="K19" s="22">
        <f>K18</f>
        <v>2.0299999999999998</v>
      </c>
      <c r="L19" s="49">
        <v>427.11200000000002</v>
      </c>
      <c r="M19" s="49">
        <f>L19</f>
        <v>427.11200000000002</v>
      </c>
      <c r="N19" s="49">
        <f>N18</f>
        <v>0</v>
      </c>
      <c r="O19" s="49">
        <f t="shared" ref="O19:Z20" si="1">O18</f>
        <v>0</v>
      </c>
      <c r="P19" s="49">
        <f t="shared" si="1"/>
        <v>0</v>
      </c>
      <c r="Q19" s="49">
        <f t="shared" si="1"/>
        <v>0</v>
      </c>
      <c r="R19" s="49">
        <f t="shared" si="1"/>
        <v>0</v>
      </c>
      <c r="S19" s="49">
        <f t="shared" si="1"/>
        <v>0</v>
      </c>
      <c r="T19" s="49">
        <f t="shared" si="1"/>
        <v>0</v>
      </c>
      <c r="U19" s="49">
        <f t="shared" si="1"/>
        <v>0</v>
      </c>
      <c r="V19" s="49">
        <f t="shared" si="1"/>
        <v>0</v>
      </c>
      <c r="W19" s="49">
        <f t="shared" si="1"/>
        <v>0</v>
      </c>
      <c r="X19" s="49">
        <f t="shared" si="1"/>
        <v>0</v>
      </c>
      <c r="Y19" s="49">
        <f t="shared" si="1"/>
        <v>0</v>
      </c>
      <c r="Z19" s="49">
        <f t="shared" si="1"/>
        <v>0</v>
      </c>
    </row>
    <row r="20" spans="1:26" ht="24.75" customHeight="1" x14ac:dyDescent="0.25">
      <c r="A20" s="102" t="s">
        <v>129</v>
      </c>
      <c r="B20" s="91" t="s">
        <v>130</v>
      </c>
      <c r="C20" s="91" t="s">
        <v>131</v>
      </c>
      <c r="D20" s="79" t="str">
        <f>D16</f>
        <v>Реконструкция</v>
      </c>
      <c r="E20" s="84">
        <v>2023</v>
      </c>
      <c r="F20" s="22" t="str">
        <f>I20</f>
        <v>Диаметр (D)</v>
      </c>
      <c r="G20" s="22" t="str">
        <f>J20</f>
        <v>мм</v>
      </c>
      <c r="H20" s="22">
        <f>K20</f>
        <v>50</v>
      </c>
      <c r="I20" s="22" t="s">
        <v>56</v>
      </c>
      <c r="J20" s="22" t="s">
        <v>57</v>
      </c>
      <c r="K20" s="22">
        <v>50</v>
      </c>
      <c r="L20" s="93">
        <v>949.42600000000004</v>
      </c>
      <c r="M20" s="93">
        <v>0</v>
      </c>
      <c r="N20" s="93">
        <v>0</v>
      </c>
      <c r="O20" s="93">
        <f>L20</f>
        <v>949.42600000000004</v>
      </c>
      <c r="P20" s="93">
        <v>0</v>
      </c>
      <c r="Q20" s="93">
        <f>Q19</f>
        <v>0</v>
      </c>
      <c r="R20" s="93">
        <f t="shared" si="1"/>
        <v>0</v>
      </c>
      <c r="S20" s="93">
        <f t="shared" si="1"/>
        <v>0</v>
      </c>
      <c r="T20" s="93">
        <f t="shared" si="1"/>
        <v>0</v>
      </c>
      <c r="U20" s="93">
        <f t="shared" si="1"/>
        <v>0</v>
      </c>
      <c r="V20" s="93">
        <f t="shared" si="1"/>
        <v>0</v>
      </c>
      <c r="W20" s="93">
        <f t="shared" si="1"/>
        <v>0</v>
      </c>
      <c r="X20" s="93">
        <f t="shared" si="1"/>
        <v>0</v>
      </c>
      <c r="Y20" s="93">
        <f t="shared" si="1"/>
        <v>0</v>
      </c>
      <c r="Z20" s="93">
        <f t="shared" si="1"/>
        <v>0</v>
      </c>
    </row>
    <row r="21" spans="1:26" ht="161.25" customHeight="1" x14ac:dyDescent="0.25">
      <c r="A21" s="103"/>
      <c r="B21" s="92"/>
      <c r="C21" s="92"/>
      <c r="D21" s="81"/>
      <c r="E21" s="85"/>
      <c r="F21" s="22" t="str">
        <f>F17</f>
        <v>Протяженность (L) стальные трубы</v>
      </c>
      <c r="G21" s="22" t="str">
        <f>J21</f>
        <v>м</v>
      </c>
      <c r="H21" s="22">
        <v>885</v>
      </c>
      <c r="I21" s="22" t="str">
        <f>I17</f>
        <v>Протяженность (L) полиэтилновоые трубы</v>
      </c>
      <c r="J21" s="22" t="s">
        <v>53</v>
      </c>
      <c r="K21" s="22">
        <f>0.9828*1000</f>
        <v>982.8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spans="1:26" ht="117" customHeight="1" x14ac:dyDescent="0.25">
      <c r="A22" s="30" t="s">
        <v>132</v>
      </c>
      <c r="B22" s="57" t="s">
        <v>133</v>
      </c>
      <c r="C22" s="57" t="s">
        <v>134</v>
      </c>
      <c r="D22" s="58" t="str">
        <f>D19</f>
        <v>Новое строительство</v>
      </c>
      <c r="E22" s="22">
        <v>2021</v>
      </c>
      <c r="F22" s="22" t="str">
        <f>F18</f>
        <v>Протяженность (L)</v>
      </c>
      <c r="G22" s="22" t="str">
        <f>J22</f>
        <v>м</v>
      </c>
      <c r="H22" s="22" t="str">
        <f>H18</f>
        <v>-</v>
      </c>
      <c r="I22" s="22" t="str">
        <f>I18</f>
        <v>Протяженность (L)</v>
      </c>
      <c r="J22" s="22" t="str">
        <f>J18</f>
        <v>м</v>
      </c>
      <c r="K22" s="22">
        <f>K18</f>
        <v>2.0299999999999998</v>
      </c>
      <c r="L22" s="49">
        <v>388.31200000000001</v>
      </c>
      <c r="M22" s="49">
        <f>L22</f>
        <v>388.31200000000001</v>
      </c>
      <c r="N22" s="49">
        <f>N20</f>
        <v>0</v>
      </c>
      <c r="O22" s="49">
        <v>0</v>
      </c>
      <c r="P22" s="49">
        <f t="shared" ref="P22:Z22" si="2">P20</f>
        <v>0</v>
      </c>
      <c r="Q22" s="49">
        <f t="shared" si="2"/>
        <v>0</v>
      </c>
      <c r="R22" s="49">
        <f t="shared" si="2"/>
        <v>0</v>
      </c>
      <c r="S22" s="49">
        <f t="shared" si="2"/>
        <v>0</v>
      </c>
      <c r="T22" s="49">
        <f t="shared" si="2"/>
        <v>0</v>
      </c>
      <c r="U22" s="49">
        <f t="shared" si="2"/>
        <v>0</v>
      </c>
      <c r="V22" s="49">
        <f t="shared" si="2"/>
        <v>0</v>
      </c>
      <c r="W22" s="49">
        <f t="shared" si="2"/>
        <v>0</v>
      </c>
      <c r="X22" s="49">
        <f t="shared" si="2"/>
        <v>0</v>
      </c>
      <c r="Y22" s="49">
        <f t="shared" si="2"/>
        <v>0</v>
      </c>
      <c r="Z22" s="49">
        <f t="shared" si="2"/>
        <v>0</v>
      </c>
    </row>
    <row r="23" spans="1:26" ht="15.75" x14ac:dyDescent="0.25">
      <c r="A23" s="102" t="s">
        <v>135</v>
      </c>
      <c r="B23" s="84" t="s">
        <v>136</v>
      </c>
      <c r="C23" s="91" t="s">
        <v>137</v>
      </c>
      <c r="D23" s="79" t="str">
        <f>D7</f>
        <v>Реконструкция</v>
      </c>
      <c r="E23" s="84">
        <v>2023</v>
      </c>
      <c r="F23" s="22" t="str">
        <f>I23</f>
        <v>Диаметр (D)</v>
      </c>
      <c r="G23" s="21" t="str">
        <f>J23</f>
        <v>мм</v>
      </c>
      <c r="H23" s="22">
        <f>K23</f>
        <v>50</v>
      </c>
      <c r="I23" s="22" t="s">
        <v>56</v>
      </c>
      <c r="J23" s="22" t="s">
        <v>57</v>
      </c>
      <c r="K23" s="22">
        <v>50</v>
      </c>
      <c r="L23" s="93">
        <v>1414.7180000000001</v>
      </c>
      <c r="M23" s="93">
        <v>0</v>
      </c>
      <c r="N23" s="93">
        <v>0</v>
      </c>
      <c r="O23" s="93">
        <f>L23/2</f>
        <v>707.35900000000004</v>
      </c>
      <c r="P23" s="93">
        <f>O23</f>
        <v>707.35900000000004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0</v>
      </c>
      <c r="Z23" s="93">
        <v>0</v>
      </c>
    </row>
    <row r="24" spans="1:26" ht="63" x14ac:dyDescent="0.25">
      <c r="A24" s="109"/>
      <c r="B24" s="110"/>
      <c r="C24" s="97"/>
      <c r="D24" s="80"/>
      <c r="E24" s="110"/>
      <c r="F24" s="22" t="str">
        <f>F21</f>
        <v>Протяженность (L) стальные трубы</v>
      </c>
      <c r="G24" s="21" t="s">
        <v>12</v>
      </c>
      <c r="H24" s="22">
        <v>1080</v>
      </c>
      <c r="I24" s="22" t="str">
        <f>I21</f>
        <v>Протяженность (L) полиэтилновоые трубы</v>
      </c>
      <c r="J24" s="22" t="s">
        <v>53</v>
      </c>
      <c r="K24" s="22">
        <f>1.271*1000</f>
        <v>1271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spans="1:26" ht="92.25" customHeight="1" x14ac:dyDescent="0.25">
      <c r="A25" s="103"/>
      <c r="B25" s="85"/>
      <c r="C25" s="92"/>
      <c r="D25" s="81"/>
      <c r="E25" s="85"/>
      <c r="F25" s="22" t="str">
        <f>F22</f>
        <v>Протяженность (L)</v>
      </c>
      <c r="G25" s="21" t="str">
        <f>G22</f>
        <v>м</v>
      </c>
      <c r="H25" s="21" t="str">
        <f>H22</f>
        <v>-</v>
      </c>
      <c r="I25" s="22" t="str">
        <f>I22</f>
        <v>Протяженность (L)</v>
      </c>
      <c r="J25" s="22" t="str">
        <f>J24</f>
        <v>м</v>
      </c>
      <c r="K25" s="22">
        <v>0.97499999999999998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spans="1:26" ht="210.75" customHeight="1" x14ac:dyDescent="0.25">
      <c r="A26" s="30" t="s">
        <v>138</v>
      </c>
      <c r="B26" s="22" t="s">
        <v>139</v>
      </c>
      <c r="C26" s="57" t="s">
        <v>140</v>
      </c>
      <c r="D26" s="58" t="str">
        <f>D23</f>
        <v>Реконструкция</v>
      </c>
      <c r="E26" s="22">
        <v>2021</v>
      </c>
      <c r="F26" s="22" t="str">
        <f>F25</f>
        <v>Протяженность (L)</v>
      </c>
      <c r="G26" s="21" t="str">
        <f>G25</f>
        <v>м</v>
      </c>
      <c r="H26" s="22">
        <v>55</v>
      </c>
      <c r="I26" s="22" t="str">
        <f>I25</f>
        <v>Протяженность (L)</v>
      </c>
      <c r="J26" s="22" t="str">
        <f>J25</f>
        <v>м</v>
      </c>
      <c r="K26" s="22">
        <v>73</v>
      </c>
      <c r="L26" s="49">
        <v>913.38800000000003</v>
      </c>
      <c r="M26" s="49">
        <f>L26/2</f>
        <v>456.69400000000002</v>
      </c>
      <c r="N26" s="49">
        <f>M26</f>
        <v>456.69400000000002</v>
      </c>
      <c r="O26" s="49">
        <f t="shared" ref="O26:Z26" si="3">O22</f>
        <v>0</v>
      </c>
      <c r="P26" s="49">
        <f t="shared" si="3"/>
        <v>0</v>
      </c>
      <c r="Q26" s="49">
        <f t="shared" si="3"/>
        <v>0</v>
      </c>
      <c r="R26" s="49">
        <f t="shared" si="3"/>
        <v>0</v>
      </c>
      <c r="S26" s="49">
        <f t="shared" si="3"/>
        <v>0</v>
      </c>
      <c r="T26" s="49">
        <f t="shared" si="3"/>
        <v>0</v>
      </c>
      <c r="U26" s="49">
        <f t="shared" si="3"/>
        <v>0</v>
      </c>
      <c r="V26" s="49">
        <f t="shared" si="3"/>
        <v>0</v>
      </c>
      <c r="W26" s="49">
        <f t="shared" si="3"/>
        <v>0</v>
      </c>
      <c r="X26" s="49">
        <f t="shared" si="3"/>
        <v>0</v>
      </c>
      <c r="Y26" s="49">
        <f t="shared" si="3"/>
        <v>0</v>
      </c>
      <c r="Z26" s="49">
        <f t="shared" si="3"/>
        <v>0</v>
      </c>
    </row>
    <row r="27" spans="1:26" ht="18.75" x14ac:dyDescent="0.25">
      <c r="A27" s="104" t="s">
        <v>60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23">
        <f>L7+L11+L13+L15+L16+L18+L19+L20+L22+L23+L26</f>
        <v>10899.687000000002</v>
      </c>
      <c r="M27" s="23">
        <f>M7+M11+M13+M15+M16+M18+M19+M20+M22+M23+M26</f>
        <v>2831.2676666666666</v>
      </c>
      <c r="N27" s="23">
        <f t="shared" ref="N27:Z27" si="4">N7+N11+N13+N15+N16+N18+N19+N20+N22+N23+N26</f>
        <v>850.90766666666673</v>
      </c>
      <c r="O27" s="23">
        <f t="shared" si="4"/>
        <v>4280.5756666666666</v>
      </c>
      <c r="P27" s="23">
        <f t="shared" si="4"/>
        <v>2936.9360000000001</v>
      </c>
      <c r="Q27" s="23">
        <f t="shared" si="4"/>
        <v>0</v>
      </c>
      <c r="R27" s="23">
        <f t="shared" si="4"/>
        <v>0</v>
      </c>
      <c r="S27" s="23">
        <f t="shared" si="4"/>
        <v>0</v>
      </c>
      <c r="T27" s="23">
        <f t="shared" si="4"/>
        <v>0</v>
      </c>
      <c r="U27" s="23">
        <f t="shared" si="4"/>
        <v>0</v>
      </c>
      <c r="V27" s="23">
        <f t="shared" si="4"/>
        <v>0</v>
      </c>
      <c r="W27" s="23">
        <f t="shared" si="4"/>
        <v>0</v>
      </c>
      <c r="X27" s="23">
        <f t="shared" si="4"/>
        <v>0</v>
      </c>
      <c r="Y27" s="23">
        <f t="shared" si="4"/>
        <v>0</v>
      </c>
      <c r="Z27" s="23">
        <f t="shared" si="4"/>
        <v>0</v>
      </c>
    </row>
    <row r="29" spans="1:26" ht="15.75" x14ac:dyDescent="0.25">
      <c r="A29" s="24" t="s">
        <v>218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26" ht="15.75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74"/>
      <c r="M30" s="24"/>
      <c r="N30" s="24"/>
      <c r="O30" s="24"/>
      <c r="P30" s="24"/>
    </row>
    <row r="31" spans="1:26" ht="15.75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74"/>
      <c r="M31" s="68"/>
      <c r="N31" s="24"/>
      <c r="O31" s="24"/>
      <c r="P31" s="24"/>
    </row>
  </sheetData>
  <mergeCells count="146">
    <mergeCell ref="A27:K27"/>
    <mergeCell ref="A2:Z2"/>
    <mergeCell ref="H1:Z1"/>
    <mergeCell ref="W7:W10"/>
    <mergeCell ref="A7:A10"/>
    <mergeCell ref="S23:S25"/>
    <mergeCell ref="T23:T25"/>
    <mergeCell ref="U23:U25"/>
    <mergeCell ref="V23:V25"/>
    <mergeCell ref="W23:W25"/>
    <mergeCell ref="X23:X25"/>
    <mergeCell ref="M23:M25"/>
    <mergeCell ref="N23:N25"/>
    <mergeCell ref="O23:O25"/>
    <mergeCell ref="P23:P25"/>
    <mergeCell ref="Q23:Q25"/>
    <mergeCell ref="R23:R25"/>
    <mergeCell ref="A23:A25"/>
    <mergeCell ref="B23:B25"/>
    <mergeCell ref="C23:C25"/>
    <mergeCell ref="D23:D25"/>
    <mergeCell ref="E23:E25"/>
    <mergeCell ref="L23:L25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Y23:Y25"/>
    <mergeCell ref="Z23:Z25"/>
    <mergeCell ref="Z16:Z17"/>
    <mergeCell ref="A20:A21"/>
    <mergeCell ref="B20:B21"/>
    <mergeCell ref="C20:C21"/>
    <mergeCell ref="D20:D21"/>
    <mergeCell ref="E20:E21"/>
    <mergeCell ref="L20:L21"/>
    <mergeCell ref="M20:M21"/>
    <mergeCell ref="N20:N21"/>
    <mergeCell ref="S16:S17"/>
    <mergeCell ref="T16:T17"/>
    <mergeCell ref="U16:U17"/>
    <mergeCell ref="V16:V17"/>
    <mergeCell ref="W16:W17"/>
    <mergeCell ref="X16:X17"/>
    <mergeCell ref="M16:M17"/>
    <mergeCell ref="N16:N17"/>
    <mergeCell ref="O16:O17"/>
    <mergeCell ref="P16:P17"/>
    <mergeCell ref="Q16:Q17"/>
    <mergeCell ref="R16:R17"/>
    <mergeCell ref="A16:A17"/>
    <mergeCell ref="Y16:Y17"/>
    <mergeCell ref="Z13:Z14"/>
    <mergeCell ref="O13:O14"/>
    <mergeCell ref="P13:P14"/>
    <mergeCell ref="Q13:Q14"/>
    <mergeCell ref="R13:R14"/>
    <mergeCell ref="S13:S14"/>
    <mergeCell ref="T13:T14"/>
    <mergeCell ref="B16:B17"/>
    <mergeCell ref="C16:C17"/>
    <mergeCell ref="D16:D17"/>
    <mergeCell ref="E16:E17"/>
    <mergeCell ref="L16:L17"/>
    <mergeCell ref="U13:U14"/>
    <mergeCell ref="V13:V14"/>
    <mergeCell ref="W13:W14"/>
    <mergeCell ref="X13:X14"/>
    <mergeCell ref="Z11:Z12"/>
    <mergeCell ref="T11:T12"/>
    <mergeCell ref="U11:U12"/>
    <mergeCell ref="V11:V12"/>
    <mergeCell ref="W11:W12"/>
    <mergeCell ref="X11:X12"/>
    <mergeCell ref="A13:A14"/>
    <mergeCell ref="B13:B14"/>
    <mergeCell ref="C13:C14"/>
    <mergeCell ref="D13:D14"/>
    <mergeCell ref="E13:E14"/>
    <mergeCell ref="L13:L14"/>
    <mergeCell ref="M13:M14"/>
    <mergeCell ref="N13:N14"/>
    <mergeCell ref="S11:S12"/>
    <mergeCell ref="M11:M12"/>
    <mergeCell ref="N11:N12"/>
    <mergeCell ref="O11:O12"/>
    <mergeCell ref="P11:P12"/>
    <mergeCell ref="Q11:Q12"/>
    <mergeCell ref="R11:R12"/>
    <mergeCell ref="A11:A12"/>
    <mergeCell ref="B11:B12"/>
    <mergeCell ref="Y13:Y14"/>
    <mergeCell ref="C11:C12"/>
    <mergeCell ref="D11:D12"/>
    <mergeCell ref="E11:E12"/>
    <mergeCell ref="L11:L12"/>
    <mergeCell ref="B5:Z5"/>
    <mergeCell ref="B6:Z6"/>
    <mergeCell ref="B7:B10"/>
    <mergeCell ref="C7:C10"/>
    <mergeCell ref="E7:E10"/>
    <mergeCell ref="L7:L10"/>
    <mergeCell ref="M7:M10"/>
    <mergeCell ref="N7:N10"/>
    <mergeCell ref="O7:O10"/>
    <mergeCell ref="V7:V10"/>
    <mergeCell ref="X7:X10"/>
    <mergeCell ref="Y7:Y10"/>
    <mergeCell ref="Z7:Z10"/>
    <mergeCell ref="P7:P10"/>
    <mergeCell ref="Q7:Q10"/>
    <mergeCell ref="R7:R10"/>
    <mergeCell ref="S7:S10"/>
    <mergeCell ref="T7:T10"/>
    <mergeCell ref="U7:U10"/>
    <mergeCell ref="Y11:Y12"/>
    <mergeCell ref="A3:A4"/>
    <mergeCell ref="B3:B4"/>
    <mergeCell ref="C3:C4"/>
    <mergeCell ref="D3:D4"/>
    <mergeCell ref="E3:E4"/>
    <mergeCell ref="F3:H3"/>
    <mergeCell ref="I3:K3"/>
    <mergeCell ref="L3:L4"/>
    <mergeCell ref="M3:Z3"/>
    <mergeCell ref="D7:D9"/>
    <mergeCell ref="F7:F8"/>
    <mergeCell ref="G7:G8"/>
    <mergeCell ref="H7:H8"/>
    <mergeCell ref="I7:I8"/>
    <mergeCell ref="J7:J8"/>
    <mergeCell ref="K7:K8"/>
    <mergeCell ref="F13:F14"/>
    <mergeCell ref="G13:G14"/>
    <mergeCell ref="H13:H14"/>
    <mergeCell ref="I13:I14"/>
    <mergeCell ref="J13:J14"/>
    <mergeCell ref="K13:K14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view="pageBreakPreview" zoomScale="60" zoomScaleNormal="70" workbookViewId="0">
      <selection activeCell="AG7" sqref="AG7:AG10"/>
    </sheetView>
  </sheetViews>
  <sheetFormatPr defaultRowHeight="15" x14ac:dyDescent="0.25"/>
  <cols>
    <col min="1" max="1" width="7.140625" customWidth="1"/>
    <col min="2" max="2" width="18.140625" customWidth="1"/>
    <col min="3" max="3" width="20.7109375" customWidth="1"/>
    <col min="4" max="4" width="16.85546875" customWidth="1"/>
    <col min="5" max="5" width="13.85546875" customWidth="1"/>
    <col min="6" max="6" width="21.7109375" customWidth="1"/>
    <col min="7" max="8" width="13.42578125" customWidth="1"/>
    <col min="9" max="9" width="20" customWidth="1"/>
    <col min="10" max="10" width="17.7109375" customWidth="1"/>
    <col min="11" max="11" width="17.5703125" customWidth="1"/>
    <col min="12" max="12" width="17.28515625" customWidth="1"/>
    <col min="13" max="14" width="7.85546875" bestFit="1" customWidth="1"/>
    <col min="15" max="15" width="12.5703125" customWidth="1"/>
    <col min="16" max="16" width="12.85546875" customWidth="1"/>
    <col min="17" max="17" width="13.42578125" customWidth="1"/>
    <col min="18" max="19" width="12.85546875" customWidth="1"/>
    <col min="20" max="20" width="13" customWidth="1"/>
    <col min="21" max="23" width="7.85546875" bestFit="1" customWidth="1"/>
    <col min="24" max="24" width="9.140625" customWidth="1"/>
    <col min="25" max="26" width="7.85546875" bestFit="1" customWidth="1"/>
    <col min="27" max="27" width="7.85546875" customWidth="1"/>
    <col min="28" max="31" width="7.85546875" bestFit="1" customWidth="1"/>
  </cols>
  <sheetData>
    <row r="1" spans="1:36" ht="63.75" customHeight="1" x14ac:dyDescent="0.25">
      <c r="H1" s="108" t="s">
        <v>223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</row>
    <row r="2" spans="1:36" ht="42" customHeight="1" x14ac:dyDescent="0.25">
      <c r="A2" s="107" t="s">
        <v>141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</row>
    <row r="3" spans="1:36" ht="15.75" x14ac:dyDescent="0.25">
      <c r="A3" s="86" t="s">
        <v>2</v>
      </c>
      <c r="B3" s="86" t="s">
        <v>45</v>
      </c>
      <c r="C3" s="86" t="s">
        <v>46</v>
      </c>
      <c r="D3" s="86" t="s">
        <v>3</v>
      </c>
      <c r="E3" s="86" t="s">
        <v>47</v>
      </c>
      <c r="F3" s="88" t="s">
        <v>4</v>
      </c>
      <c r="G3" s="88"/>
      <c r="H3" s="88"/>
      <c r="I3" s="88" t="s">
        <v>5</v>
      </c>
      <c r="J3" s="88"/>
      <c r="K3" s="88"/>
      <c r="L3" s="89" t="s">
        <v>6</v>
      </c>
      <c r="M3" s="114" t="s">
        <v>32</v>
      </c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6"/>
    </row>
    <row r="4" spans="1:36" ht="31.5" x14ac:dyDescent="0.25">
      <c r="A4" s="87"/>
      <c r="B4" s="87"/>
      <c r="C4" s="87"/>
      <c r="D4" s="87"/>
      <c r="E4" s="87"/>
      <c r="F4" s="46" t="s">
        <v>7</v>
      </c>
      <c r="G4" s="46" t="s">
        <v>8</v>
      </c>
      <c r="H4" s="46" t="s">
        <v>9</v>
      </c>
      <c r="I4" s="46" t="s">
        <v>7</v>
      </c>
      <c r="J4" s="46" t="s">
        <v>8</v>
      </c>
      <c r="K4" s="46" t="s">
        <v>9</v>
      </c>
      <c r="L4" s="90"/>
      <c r="M4" s="45">
        <v>2021</v>
      </c>
      <c r="N4" s="45">
        <v>2022</v>
      </c>
      <c r="O4" s="45">
        <v>2023</v>
      </c>
      <c r="P4" s="45">
        <v>2024</v>
      </c>
      <c r="Q4" s="45">
        <v>2025</v>
      </c>
      <c r="R4" s="45">
        <v>2026</v>
      </c>
      <c r="S4" s="45">
        <v>2027</v>
      </c>
      <c r="T4" s="45">
        <v>2028</v>
      </c>
      <c r="U4" s="45">
        <v>2029</v>
      </c>
      <c r="V4" s="45">
        <v>2030</v>
      </c>
      <c r="W4" s="45">
        <v>2031</v>
      </c>
      <c r="X4" s="45">
        <v>2032</v>
      </c>
      <c r="Y4" s="45">
        <v>2033</v>
      </c>
      <c r="Z4" s="45">
        <v>2034</v>
      </c>
      <c r="AA4" s="59">
        <v>2035</v>
      </c>
      <c r="AB4" s="59">
        <v>2036</v>
      </c>
      <c r="AC4" s="59">
        <v>2037</v>
      </c>
      <c r="AD4" s="59">
        <v>2038</v>
      </c>
      <c r="AE4" s="59">
        <v>2039</v>
      </c>
      <c r="AF4" s="59">
        <v>2040</v>
      </c>
      <c r="AG4" s="59">
        <v>2041</v>
      </c>
      <c r="AH4" s="59">
        <v>2042</v>
      </c>
      <c r="AI4" s="59">
        <v>2043</v>
      </c>
      <c r="AJ4" s="60">
        <v>2044</v>
      </c>
    </row>
    <row r="5" spans="1:36" ht="18.75" customHeight="1" x14ac:dyDescent="0.25">
      <c r="A5" s="20" t="s">
        <v>10</v>
      </c>
      <c r="B5" s="104" t="s">
        <v>48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6"/>
    </row>
    <row r="6" spans="1:36" ht="19.5" customHeight="1" x14ac:dyDescent="0.25">
      <c r="A6" s="47" t="s">
        <v>49</v>
      </c>
      <c r="B6" s="111" t="s">
        <v>142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3"/>
    </row>
    <row r="7" spans="1:36" ht="15.75" customHeight="1" x14ac:dyDescent="0.25">
      <c r="A7" s="102" t="s">
        <v>51</v>
      </c>
      <c r="B7" s="84" t="s">
        <v>143</v>
      </c>
      <c r="C7" s="91" t="s">
        <v>144</v>
      </c>
      <c r="D7" s="79" t="str">
        <f>D13</f>
        <v>Реконструкция</v>
      </c>
      <c r="E7" s="98">
        <v>2023</v>
      </c>
      <c r="F7" s="84" t="str">
        <f>I7</f>
        <v>Диаметр (D)</v>
      </c>
      <c r="G7" s="84" t="str">
        <f>J7</f>
        <v>мм</v>
      </c>
      <c r="H7" s="84">
        <v>100</v>
      </c>
      <c r="I7" s="84" t="s">
        <v>56</v>
      </c>
      <c r="J7" s="84" t="s">
        <v>57</v>
      </c>
      <c r="K7" s="84">
        <v>160</v>
      </c>
      <c r="L7" s="93">
        <v>2985.4940000000001</v>
      </c>
      <c r="M7" s="93">
        <v>0</v>
      </c>
      <c r="N7" s="93">
        <v>0</v>
      </c>
      <c r="O7" s="93">
        <f>L7/4</f>
        <v>746.37350000000004</v>
      </c>
      <c r="P7" s="93">
        <f>O7</f>
        <v>746.37350000000004</v>
      </c>
      <c r="Q7" s="93">
        <f>P7</f>
        <v>746.37350000000004</v>
      </c>
      <c r="R7" s="93">
        <f>Q7</f>
        <v>746.37350000000004</v>
      </c>
      <c r="S7" s="93">
        <v>0</v>
      </c>
      <c r="T7" s="93">
        <v>0</v>
      </c>
      <c r="U7" s="93">
        <v>0</v>
      </c>
      <c r="V7" s="93">
        <v>0</v>
      </c>
      <c r="W7" s="93">
        <v>0</v>
      </c>
      <c r="X7" s="93">
        <v>0</v>
      </c>
      <c r="Y7" s="93">
        <v>0</v>
      </c>
      <c r="Z7" s="93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</row>
    <row r="8" spans="1:36" ht="15.75" customHeight="1" x14ac:dyDescent="0.25">
      <c r="A8" s="109"/>
      <c r="B8" s="110"/>
      <c r="C8" s="97"/>
      <c r="D8" s="80"/>
      <c r="E8" s="99"/>
      <c r="F8" s="85"/>
      <c r="G8" s="85"/>
      <c r="H8" s="85"/>
      <c r="I8" s="85"/>
      <c r="J8" s="85"/>
      <c r="K8" s="85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18"/>
      <c r="AB8" s="118"/>
      <c r="AC8" s="118"/>
      <c r="AD8" s="118"/>
      <c r="AE8" s="118"/>
      <c r="AF8" s="118"/>
      <c r="AG8" s="118"/>
      <c r="AH8" s="118"/>
      <c r="AI8" s="118"/>
      <c r="AJ8" s="118"/>
    </row>
    <row r="9" spans="1:36" ht="126" customHeight="1" x14ac:dyDescent="0.25">
      <c r="A9" s="109"/>
      <c r="B9" s="110"/>
      <c r="C9" s="97"/>
      <c r="D9" s="80"/>
      <c r="E9" s="99"/>
      <c r="F9" s="84" t="s">
        <v>145</v>
      </c>
      <c r="G9" s="84" t="str">
        <f>J9</f>
        <v>м</v>
      </c>
      <c r="H9" s="84">
        <f>K9</f>
        <v>1807.22</v>
      </c>
      <c r="I9" s="84" t="s">
        <v>146</v>
      </c>
      <c r="J9" s="84" t="s">
        <v>53</v>
      </c>
      <c r="K9" s="84">
        <v>1807.22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18"/>
      <c r="AB9" s="118"/>
      <c r="AC9" s="118"/>
      <c r="AD9" s="118"/>
      <c r="AE9" s="118"/>
      <c r="AF9" s="118"/>
      <c r="AG9" s="118"/>
      <c r="AH9" s="118"/>
      <c r="AI9" s="118"/>
      <c r="AJ9" s="118"/>
    </row>
    <row r="10" spans="1:36" ht="93.75" customHeight="1" x14ac:dyDescent="0.25">
      <c r="A10" s="103"/>
      <c r="B10" s="85"/>
      <c r="C10" s="92"/>
      <c r="D10" s="81"/>
      <c r="E10" s="100"/>
      <c r="F10" s="85"/>
      <c r="G10" s="85"/>
      <c r="H10" s="85"/>
      <c r="I10" s="85"/>
      <c r="J10" s="85"/>
      <c r="K10" s="85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</row>
    <row r="11" spans="1:36" ht="15.75" customHeight="1" x14ac:dyDescent="0.25">
      <c r="A11" s="102" t="s">
        <v>54</v>
      </c>
      <c r="B11" s="84" t="s">
        <v>147</v>
      </c>
      <c r="C11" s="91" t="s">
        <v>148</v>
      </c>
      <c r="D11" s="79" t="s">
        <v>11</v>
      </c>
      <c r="E11" s="84">
        <v>2027</v>
      </c>
      <c r="F11" s="22" t="s">
        <v>149</v>
      </c>
      <c r="G11" s="22" t="s">
        <v>150</v>
      </c>
      <c r="H11" s="22" t="s">
        <v>12</v>
      </c>
      <c r="I11" s="22" t="str">
        <f>F11</f>
        <v>Площадь</v>
      </c>
      <c r="J11" s="22" t="str">
        <f>G11</f>
        <v>м2</v>
      </c>
      <c r="K11" s="57">
        <v>5.6349999999999998</v>
      </c>
      <c r="L11" s="93">
        <v>1226.28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817.51</v>
      </c>
      <c r="T11" s="93">
        <v>408.77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H11" s="93">
        <v>0</v>
      </c>
      <c r="AI11" s="93">
        <v>0</v>
      </c>
      <c r="AJ11" s="93">
        <v>0</v>
      </c>
    </row>
    <row r="12" spans="1:36" ht="72" customHeight="1" x14ac:dyDescent="0.25">
      <c r="A12" s="103"/>
      <c r="B12" s="85"/>
      <c r="C12" s="92"/>
      <c r="D12" s="81"/>
      <c r="E12" s="85"/>
      <c r="F12" s="22" t="s">
        <v>151</v>
      </c>
      <c r="G12" s="22" t="s">
        <v>152</v>
      </c>
      <c r="H12" s="56" t="s">
        <v>12</v>
      </c>
      <c r="I12" s="22" t="str">
        <f>F12</f>
        <v>Производительность</v>
      </c>
      <c r="J12" s="22" t="str">
        <f>G12</f>
        <v>м3/сут</v>
      </c>
      <c r="K12" s="57">
        <f>30000*0.001</f>
        <v>30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</row>
    <row r="13" spans="1:36" ht="15.75" customHeight="1" x14ac:dyDescent="0.25">
      <c r="A13" s="102" t="s">
        <v>114</v>
      </c>
      <c r="B13" s="84" t="s">
        <v>153</v>
      </c>
      <c r="C13" s="91" t="s">
        <v>154</v>
      </c>
      <c r="D13" s="79" t="s">
        <v>55</v>
      </c>
      <c r="E13" s="84">
        <v>2023</v>
      </c>
      <c r="F13" s="22" t="str">
        <f>I13</f>
        <v>Диаметр (D)</v>
      </c>
      <c r="G13" s="22" t="str">
        <f>J13</f>
        <v>мм</v>
      </c>
      <c r="H13" s="22">
        <f>H8</f>
        <v>0</v>
      </c>
      <c r="I13" s="22" t="s">
        <v>56</v>
      </c>
      <c r="J13" s="22" t="s">
        <v>57</v>
      </c>
      <c r="K13" s="57">
        <v>160</v>
      </c>
      <c r="L13" s="93">
        <v>2089.8670000000002</v>
      </c>
      <c r="M13" s="93">
        <v>0</v>
      </c>
      <c r="N13" s="93">
        <v>0</v>
      </c>
      <c r="O13" s="93">
        <f>L13/2</f>
        <v>1044.9335000000001</v>
      </c>
      <c r="P13" s="93">
        <f>O13</f>
        <v>1044.9335000000001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3">
        <v>0</v>
      </c>
      <c r="AA13" s="93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0</v>
      </c>
    </row>
    <row r="14" spans="1:36" ht="167.25" customHeight="1" x14ac:dyDescent="0.25">
      <c r="A14" s="103"/>
      <c r="B14" s="85"/>
      <c r="C14" s="92"/>
      <c r="D14" s="81"/>
      <c r="E14" s="85"/>
      <c r="F14" s="22" t="s">
        <v>145</v>
      </c>
      <c r="G14" s="22" t="str">
        <f>J14</f>
        <v>м</v>
      </c>
      <c r="H14" s="22">
        <f>K14</f>
        <v>1265.06</v>
      </c>
      <c r="I14" s="22" t="s">
        <v>146</v>
      </c>
      <c r="J14" s="22" t="s">
        <v>53</v>
      </c>
      <c r="K14" s="22">
        <v>1265.06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</row>
    <row r="15" spans="1:36" ht="15.75" customHeight="1" x14ac:dyDescent="0.25">
      <c r="A15" s="102" t="s">
        <v>117</v>
      </c>
      <c r="B15" s="84" t="s">
        <v>155</v>
      </c>
      <c r="C15" s="91" t="s">
        <v>156</v>
      </c>
      <c r="D15" s="79" t="str">
        <f>D11</f>
        <v>Новое строительство</v>
      </c>
      <c r="E15" s="84">
        <v>2027</v>
      </c>
      <c r="F15" s="22" t="s">
        <v>149</v>
      </c>
      <c r="G15" s="22" t="s">
        <v>150</v>
      </c>
      <c r="H15" s="22" t="s">
        <v>12</v>
      </c>
      <c r="I15" s="22" t="str">
        <f>F15</f>
        <v>Площадь</v>
      </c>
      <c r="J15" s="22" t="str">
        <f>G15</f>
        <v>м2</v>
      </c>
      <c r="K15" s="57">
        <v>5.6349999999999998</v>
      </c>
      <c r="L15" s="93">
        <v>1934.441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1289.626</v>
      </c>
      <c r="T15" s="93">
        <f>L15-S15</f>
        <v>644.81500000000005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93">
        <v>0</v>
      </c>
      <c r="AI15" s="93">
        <v>0</v>
      </c>
      <c r="AJ15" s="93">
        <v>0</v>
      </c>
    </row>
    <row r="16" spans="1:36" ht="69.75" customHeight="1" x14ac:dyDescent="0.25">
      <c r="A16" s="103"/>
      <c r="B16" s="85"/>
      <c r="C16" s="92"/>
      <c r="D16" s="81"/>
      <c r="E16" s="85"/>
      <c r="F16" s="22" t="s">
        <v>151</v>
      </c>
      <c r="G16" s="22" t="s">
        <v>152</v>
      </c>
      <c r="H16" s="56" t="s">
        <v>12</v>
      </c>
      <c r="I16" s="22" t="str">
        <f>F16</f>
        <v>Производительность</v>
      </c>
      <c r="J16" s="22" t="str">
        <f>G16</f>
        <v>м3/сут</v>
      </c>
      <c r="K16" s="57">
        <v>50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</row>
    <row r="17" spans="1:36" ht="15.75" customHeight="1" x14ac:dyDescent="0.25">
      <c r="A17" s="102" t="s">
        <v>120</v>
      </c>
      <c r="B17" s="84" t="s">
        <v>157</v>
      </c>
      <c r="C17" s="91" t="s">
        <v>158</v>
      </c>
      <c r="D17" s="79" t="str">
        <f>D13</f>
        <v>Реконструкция</v>
      </c>
      <c r="E17" s="84">
        <v>2023</v>
      </c>
      <c r="F17" s="22" t="str">
        <f>I17</f>
        <v>Диаметр (D)</v>
      </c>
      <c r="G17" s="22" t="str">
        <f>J17</f>
        <v>мм</v>
      </c>
      <c r="H17" s="22">
        <f>H13</f>
        <v>0</v>
      </c>
      <c r="I17" s="22" t="s">
        <v>56</v>
      </c>
      <c r="J17" s="22" t="s">
        <v>57</v>
      </c>
      <c r="K17" s="22">
        <f>K13</f>
        <v>160</v>
      </c>
      <c r="L17" s="93">
        <v>1492.8130000000001</v>
      </c>
      <c r="M17" s="93">
        <v>0</v>
      </c>
      <c r="N17" s="93">
        <v>0</v>
      </c>
      <c r="O17" s="93">
        <f>L17/2</f>
        <v>746.40650000000005</v>
      </c>
      <c r="P17" s="93">
        <f>O17</f>
        <v>746.40650000000005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93">
        <v>0</v>
      </c>
      <c r="AI17" s="93">
        <v>0</v>
      </c>
      <c r="AJ17" s="93">
        <v>0</v>
      </c>
    </row>
    <row r="18" spans="1:36" ht="228" customHeight="1" x14ac:dyDescent="0.25">
      <c r="A18" s="103"/>
      <c r="B18" s="85"/>
      <c r="C18" s="92"/>
      <c r="D18" s="81"/>
      <c r="E18" s="85"/>
      <c r="F18" s="22" t="str">
        <f>F14</f>
        <v>Протяженность (L) чугунные трубы</v>
      </c>
      <c r="G18" s="22" t="s">
        <v>12</v>
      </c>
      <c r="H18" s="22">
        <f>K18</f>
        <v>903.6</v>
      </c>
      <c r="I18" s="22" t="str">
        <f>I14</f>
        <v xml:space="preserve">Протяженность (L) канализационных безнапорных раструбных труб из поливинилхлорида (ПВХ) </v>
      </c>
      <c r="J18" s="22" t="s">
        <v>53</v>
      </c>
      <c r="K18" s="22">
        <v>903.6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</row>
    <row r="19" spans="1:36" ht="15.75" x14ac:dyDescent="0.25">
      <c r="A19" s="102" t="s">
        <v>123</v>
      </c>
      <c r="B19" s="84" t="s">
        <v>159</v>
      </c>
      <c r="C19" s="91" t="s">
        <v>160</v>
      </c>
      <c r="D19" s="79" t="str">
        <f>D15</f>
        <v>Новое строительство</v>
      </c>
      <c r="E19" s="84">
        <v>2027</v>
      </c>
      <c r="F19" s="22" t="s">
        <v>149</v>
      </c>
      <c r="G19" s="22" t="s">
        <v>150</v>
      </c>
      <c r="H19" s="22" t="s">
        <v>12</v>
      </c>
      <c r="I19" s="22" t="str">
        <f>F19</f>
        <v>Площадь</v>
      </c>
      <c r="J19" s="22" t="str">
        <f>G19</f>
        <v>м2</v>
      </c>
      <c r="K19" s="57">
        <v>5.6349999999999998</v>
      </c>
      <c r="L19" s="93">
        <v>848.96400000000006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565.976</v>
      </c>
      <c r="T19" s="93">
        <f>L19-S19</f>
        <v>282.98800000000006</v>
      </c>
      <c r="U19" s="93">
        <f>U17</f>
        <v>0</v>
      </c>
      <c r="V19" s="93">
        <f t="shared" ref="V19:AJ19" si="0">V17</f>
        <v>0</v>
      </c>
      <c r="W19" s="93">
        <f t="shared" si="0"/>
        <v>0</v>
      </c>
      <c r="X19" s="93">
        <f t="shared" si="0"/>
        <v>0</v>
      </c>
      <c r="Y19" s="93">
        <f t="shared" si="0"/>
        <v>0</v>
      </c>
      <c r="Z19" s="93">
        <f t="shared" si="0"/>
        <v>0</v>
      </c>
      <c r="AA19" s="93">
        <f t="shared" si="0"/>
        <v>0</v>
      </c>
      <c r="AB19" s="93">
        <f t="shared" si="0"/>
        <v>0</v>
      </c>
      <c r="AC19" s="93">
        <f t="shared" si="0"/>
        <v>0</v>
      </c>
      <c r="AD19" s="93">
        <f t="shared" si="0"/>
        <v>0</v>
      </c>
      <c r="AE19" s="93">
        <f t="shared" si="0"/>
        <v>0</v>
      </c>
      <c r="AF19" s="93">
        <f t="shared" si="0"/>
        <v>0</v>
      </c>
      <c r="AG19" s="93">
        <f t="shared" si="0"/>
        <v>0</v>
      </c>
      <c r="AH19" s="93">
        <f t="shared" si="0"/>
        <v>0</v>
      </c>
      <c r="AI19" s="93">
        <f t="shared" si="0"/>
        <v>0</v>
      </c>
      <c r="AJ19" s="93">
        <f t="shared" si="0"/>
        <v>0</v>
      </c>
    </row>
    <row r="20" spans="1:36" ht="57" customHeight="1" x14ac:dyDescent="0.25">
      <c r="A20" s="103"/>
      <c r="B20" s="85"/>
      <c r="C20" s="92"/>
      <c r="D20" s="81"/>
      <c r="E20" s="85"/>
      <c r="F20" s="22" t="s">
        <v>151</v>
      </c>
      <c r="G20" s="22" t="s">
        <v>152</v>
      </c>
      <c r="H20" s="56" t="s">
        <v>12</v>
      </c>
      <c r="I20" s="22" t="str">
        <f>F20</f>
        <v>Производительность</v>
      </c>
      <c r="J20" s="22" t="str">
        <f>G20</f>
        <v>м3/сут</v>
      </c>
      <c r="K20" s="57">
        <v>10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</row>
    <row r="21" spans="1:36" ht="18.75" x14ac:dyDescent="0.25">
      <c r="A21" s="104" t="s">
        <v>60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L21" s="23">
        <f>L7+L11+L13+L15+L17+L19</f>
        <v>10577.859</v>
      </c>
      <c r="M21" s="23">
        <f>M7+M11+M13+M15+M17+M19</f>
        <v>0</v>
      </c>
      <c r="N21" s="23">
        <f>N7+N11+N13+N15+N17+N20</f>
        <v>0</v>
      </c>
      <c r="O21" s="23">
        <f>O7+O11+O13+O15+O17+O20</f>
        <v>2537.7135000000003</v>
      </c>
      <c r="P21" s="23">
        <f>P7+P11+P13+P15+P17+P20</f>
        <v>2537.7135000000003</v>
      </c>
      <c r="Q21" s="23">
        <f>Q7+Q11+Q13+Q15+Q17+Q20</f>
        <v>746.37350000000004</v>
      </c>
      <c r="R21" s="23">
        <f>R7+R11+R13+R15+R17+R20</f>
        <v>746.37350000000004</v>
      </c>
      <c r="S21" s="23">
        <f>S7+S11+S13+S15+S17+S19</f>
        <v>2673.1120000000001</v>
      </c>
      <c r="T21" s="23">
        <f>T7+T11+T13+T15+T17+T19</f>
        <v>1336.5730000000001</v>
      </c>
      <c r="U21" s="23">
        <f>U7+U11+U13+U15+U17+U19</f>
        <v>0</v>
      </c>
      <c r="V21" s="23">
        <f t="shared" ref="V21:AJ21" si="1">V7+V11+V13+V16+V17+V20</f>
        <v>0</v>
      </c>
      <c r="W21" s="23">
        <f t="shared" si="1"/>
        <v>0</v>
      </c>
      <c r="X21" s="23">
        <f t="shared" si="1"/>
        <v>0</v>
      </c>
      <c r="Y21" s="23">
        <f t="shared" si="1"/>
        <v>0</v>
      </c>
      <c r="Z21" s="23">
        <f t="shared" si="1"/>
        <v>0</v>
      </c>
      <c r="AA21" s="23">
        <f t="shared" si="1"/>
        <v>0</v>
      </c>
      <c r="AB21" s="23">
        <f t="shared" si="1"/>
        <v>0</v>
      </c>
      <c r="AC21" s="23">
        <f t="shared" si="1"/>
        <v>0</v>
      </c>
      <c r="AD21" s="23">
        <f t="shared" si="1"/>
        <v>0</v>
      </c>
      <c r="AE21" s="23">
        <f t="shared" si="1"/>
        <v>0</v>
      </c>
      <c r="AF21" s="23">
        <f t="shared" si="1"/>
        <v>0</v>
      </c>
      <c r="AG21" s="23">
        <f t="shared" si="1"/>
        <v>0</v>
      </c>
      <c r="AH21" s="23">
        <f t="shared" si="1"/>
        <v>0</v>
      </c>
      <c r="AI21" s="23">
        <f t="shared" si="1"/>
        <v>0</v>
      </c>
      <c r="AJ21" s="23">
        <f t="shared" si="1"/>
        <v>0</v>
      </c>
    </row>
    <row r="23" spans="1:36" ht="15.75" x14ac:dyDescent="0.25">
      <c r="A23" s="24" t="s">
        <v>219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36" x14ac:dyDescent="0.25">
      <c r="O24" s="55"/>
    </row>
    <row r="25" spans="1:36" x14ac:dyDescent="0.25">
      <c r="L25" s="75"/>
    </row>
    <row r="26" spans="1:36" x14ac:dyDescent="0.25">
      <c r="L26" s="75"/>
      <c r="Q26" s="55"/>
    </row>
  </sheetData>
  <mergeCells count="206">
    <mergeCell ref="A21:K21"/>
    <mergeCell ref="A7:A10"/>
    <mergeCell ref="W7:W10"/>
    <mergeCell ref="H1:AJ1"/>
    <mergeCell ref="A2:AJ2"/>
    <mergeCell ref="AA7:AA10"/>
    <mergeCell ref="AB7:AB10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AF19:AF20"/>
    <mergeCell ref="AG19:AG20"/>
    <mergeCell ref="AH19:AH20"/>
    <mergeCell ref="AI19:AI20"/>
    <mergeCell ref="AJ19:AJ20"/>
    <mergeCell ref="AA19:AA20"/>
    <mergeCell ref="AB19:AB20"/>
    <mergeCell ref="AC19:AC20"/>
    <mergeCell ref="AD19:AD20"/>
    <mergeCell ref="AE19:AE20"/>
    <mergeCell ref="V19:V20"/>
    <mergeCell ref="W19:W20"/>
    <mergeCell ref="X19:X20"/>
    <mergeCell ref="Y19:Y20"/>
    <mergeCell ref="Z19:Z20"/>
    <mergeCell ref="AJ17:AJ18"/>
    <mergeCell ref="A19:A20"/>
    <mergeCell ref="B19:B20"/>
    <mergeCell ref="C19:C20"/>
    <mergeCell ref="D19:D20"/>
    <mergeCell ref="E19:E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AE17:AE18"/>
    <mergeCell ref="AF17:AF18"/>
    <mergeCell ref="AH17:AH18"/>
    <mergeCell ref="AI17:AI18"/>
    <mergeCell ref="Z17:Z18"/>
    <mergeCell ref="AA17:AA18"/>
    <mergeCell ref="AB17:AB18"/>
    <mergeCell ref="AC17:AC18"/>
    <mergeCell ref="AD17:AD18"/>
    <mergeCell ref="U17:U18"/>
    <mergeCell ref="V17:V18"/>
    <mergeCell ref="W17:W18"/>
    <mergeCell ref="X17:X18"/>
    <mergeCell ref="Y17:Y18"/>
    <mergeCell ref="AJ15:AJ16"/>
    <mergeCell ref="A17:A18"/>
    <mergeCell ref="B17:B18"/>
    <mergeCell ref="C17:C18"/>
    <mergeCell ref="D17:D18"/>
    <mergeCell ref="E17:E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AD15:AD16"/>
    <mergeCell ref="AE15:AE16"/>
    <mergeCell ref="AF15:AF16"/>
    <mergeCell ref="AG15:AG16"/>
    <mergeCell ref="AH15:AH16"/>
    <mergeCell ref="Y15:Y16"/>
    <mergeCell ref="Z15:Z16"/>
    <mergeCell ref="AA15:AA16"/>
    <mergeCell ref="AG17:AG18"/>
    <mergeCell ref="AB15:AB16"/>
    <mergeCell ref="AC15:AC16"/>
    <mergeCell ref="T15:T16"/>
    <mergeCell ref="U15:U16"/>
    <mergeCell ref="V15:V16"/>
    <mergeCell ref="W15:W16"/>
    <mergeCell ref="X15:X16"/>
    <mergeCell ref="AH13:AH14"/>
    <mergeCell ref="AI13:AI14"/>
    <mergeCell ref="T13:T14"/>
    <mergeCell ref="U13:U14"/>
    <mergeCell ref="V13:V14"/>
    <mergeCell ref="W13:W14"/>
    <mergeCell ref="AI15:AI16"/>
    <mergeCell ref="AJ13:AJ14"/>
    <mergeCell ref="A15:A16"/>
    <mergeCell ref="B15:B16"/>
    <mergeCell ref="C15:C16"/>
    <mergeCell ref="D15:D16"/>
    <mergeCell ref="E15:E16"/>
    <mergeCell ref="L15:L16"/>
    <mergeCell ref="M15:M16"/>
    <mergeCell ref="N15:N16"/>
    <mergeCell ref="O15:O16"/>
    <mergeCell ref="P15:P16"/>
    <mergeCell ref="Q15:Q16"/>
    <mergeCell ref="R15:R16"/>
    <mergeCell ref="S15:S16"/>
    <mergeCell ref="AC13:AC14"/>
    <mergeCell ref="AD13:AD14"/>
    <mergeCell ref="AE13:AE14"/>
    <mergeCell ref="AF13:AF14"/>
    <mergeCell ref="AG13:AG14"/>
    <mergeCell ref="X13:X14"/>
    <mergeCell ref="Y13:Y14"/>
    <mergeCell ref="Z13:Z14"/>
    <mergeCell ref="AA13:AA14"/>
    <mergeCell ref="AB13:AB14"/>
    <mergeCell ref="AH11:AH12"/>
    <mergeCell ref="AI11:AI12"/>
    <mergeCell ref="AJ11:AJ12"/>
    <mergeCell ref="A13:A14"/>
    <mergeCell ref="B13:B14"/>
    <mergeCell ref="C13:C14"/>
    <mergeCell ref="D13:D14"/>
    <mergeCell ref="E13:E14"/>
    <mergeCell ref="L13:L14"/>
    <mergeCell ref="M13:M14"/>
    <mergeCell ref="N13:N14"/>
    <mergeCell ref="O13:O14"/>
    <mergeCell ref="P13:P14"/>
    <mergeCell ref="Q13:Q14"/>
    <mergeCell ref="R13:R14"/>
    <mergeCell ref="S13:S14"/>
    <mergeCell ref="AC11:AC12"/>
    <mergeCell ref="AD11:AD12"/>
    <mergeCell ref="AE11:AE12"/>
    <mergeCell ref="AF11:AF12"/>
    <mergeCell ref="AG11:AG12"/>
    <mergeCell ref="X11:X12"/>
    <mergeCell ref="Y11:Y12"/>
    <mergeCell ref="Z11:Z12"/>
    <mergeCell ref="AA11:AA12"/>
    <mergeCell ref="AB11:AB12"/>
    <mergeCell ref="A11:A12"/>
    <mergeCell ref="B11:B12"/>
    <mergeCell ref="C11:C12"/>
    <mergeCell ref="D11:D12"/>
    <mergeCell ref="E11:E12"/>
    <mergeCell ref="L11:L12"/>
    <mergeCell ref="M11:M12"/>
    <mergeCell ref="N11:N12"/>
    <mergeCell ref="O11:O12"/>
    <mergeCell ref="P11:P12"/>
    <mergeCell ref="Q11:Q12"/>
    <mergeCell ref="R11:R12"/>
    <mergeCell ref="S11:S12"/>
    <mergeCell ref="Z7:Z10"/>
    <mergeCell ref="D7:D10"/>
    <mergeCell ref="E7:E10"/>
    <mergeCell ref="L7:L10"/>
    <mergeCell ref="M7:M10"/>
    <mergeCell ref="N7:N10"/>
    <mergeCell ref="A3:A4"/>
    <mergeCell ref="B3:B4"/>
    <mergeCell ref="C3:C4"/>
    <mergeCell ref="D3:D4"/>
    <mergeCell ref="B5:AJ5"/>
    <mergeCell ref="B6:AJ6"/>
    <mergeCell ref="B7:B10"/>
    <mergeCell ref="C7:C10"/>
    <mergeCell ref="E3:E4"/>
    <mergeCell ref="F3:H3"/>
    <mergeCell ref="I3:K3"/>
    <mergeCell ref="L3:L4"/>
    <mergeCell ref="M3:AJ3"/>
    <mergeCell ref="O7:O10"/>
    <mergeCell ref="P7:P10"/>
    <mergeCell ref="Q7:Q10"/>
    <mergeCell ref="R7:R10"/>
    <mergeCell ref="S7:S10"/>
    <mergeCell ref="T7:T10"/>
    <mergeCell ref="U7:U10"/>
    <mergeCell ref="V7:V10"/>
    <mergeCell ref="X7:X10"/>
    <mergeCell ref="Y7:Y10"/>
    <mergeCell ref="T11:T12"/>
    <mergeCell ref="U11:U12"/>
    <mergeCell ref="V11:V12"/>
    <mergeCell ref="W11:W12"/>
    <mergeCell ref="F9:F10"/>
    <mergeCell ref="G9:G10"/>
    <mergeCell ref="H9:H10"/>
    <mergeCell ref="I9:I10"/>
    <mergeCell ref="J9:J10"/>
    <mergeCell ref="K9:K10"/>
    <mergeCell ref="F7:F8"/>
    <mergeCell ref="G7:G8"/>
    <mergeCell ref="H7:H8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view="pageBreakPreview" zoomScale="110" zoomScaleNormal="100" zoomScaleSheetLayoutView="110" workbookViewId="0">
      <selection activeCell="M16" sqref="M16"/>
    </sheetView>
  </sheetViews>
  <sheetFormatPr defaultRowHeight="15" x14ac:dyDescent="0.25"/>
  <cols>
    <col min="1" max="1" width="6" style="15" customWidth="1"/>
    <col min="2" max="2" width="36.140625" style="15" customWidth="1"/>
    <col min="3" max="3" width="12" style="15" customWidth="1"/>
    <col min="4" max="4" width="10.28515625" style="15" customWidth="1"/>
    <col min="5" max="5" width="10.7109375" style="15" customWidth="1"/>
    <col min="6" max="6" width="11.5703125" style="15" bestFit="1" customWidth="1"/>
    <col min="7" max="7" width="12" style="15" customWidth="1"/>
    <col min="8" max="9" width="10.7109375" style="15" customWidth="1"/>
    <col min="10" max="10" width="11" style="15" customWidth="1"/>
    <col min="11" max="11" width="9.42578125" style="15" bestFit="1" customWidth="1"/>
    <col min="12" max="16384" width="9.140625" style="15"/>
  </cols>
  <sheetData>
    <row r="1" spans="1:19" ht="48" customHeight="1" x14ac:dyDescent="0.25">
      <c r="E1" s="120" t="s">
        <v>224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9" ht="34.5" customHeight="1" x14ac:dyDescent="0.25">
      <c r="A2" s="121" t="s">
        <v>161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4"/>
      <c r="S2" s="14"/>
    </row>
    <row r="3" spans="1:19" ht="15.75" customHeight="1" x14ac:dyDescent="0.25">
      <c r="A3" s="88" t="s">
        <v>61</v>
      </c>
      <c r="B3" s="88" t="s">
        <v>62</v>
      </c>
      <c r="C3" s="122" t="s">
        <v>163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4"/>
      <c r="R3" s="14"/>
      <c r="S3" s="14"/>
    </row>
    <row r="4" spans="1:19" ht="15" customHeight="1" x14ac:dyDescent="0.25">
      <c r="A4" s="88"/>
      <c r="B4" s="88"/>
      <c r="C4" s="125" t="s">
        <v>64</v>
      </c>
      <c r="D4" s="127" t="s">
        <v>65</v>
      </c>
      <c r="E4" s="127" t="s">
        <v>66</v>
      </c>
      <c r="F4" s="127" t="s">
        <v>67</v>
      </c>
      <c r="G4" s="127" t="s">
        <v>68</v>
      </c>
      <c r="H4" s="127" t="s">
        <v>69</v>
      </c>
      <c r="I4" s="127" t="s">
        <v>70</v>
      </c>
      <c r="J4" s="127" t="s">
        <v>71</v>
      </c>
      <c r="K4" s="127" t="s">
        <v>72</v>
      </c>
      <c r="L4" s="127" t="s">
        <v>73</v>
      </c>
      <c r="M4" s="127" t="s">
        <v>74</v>
      </c>
      <c r="N4" s="127" t="s">
        <v>75</v>
      </c>
      <c r="O4" s="127" t="s">
        <v>76</v>
      </c>
      <c r="P4" s="127" t="s">
        <v>77</v>
      </c>
      <c r="Q4" s="127" t="s">
        <v>78</v>
      </c>
      <c r="R4" s="14"/>
      <c r="S4" s="14"/>
    </row>
    <row r="5" spans="1:19" ht="15" customHeight="1" x14ac:dyDescent="0.25">
      <c r="A5" s="88"/>
      <c r="B5" s="88"/>
      <c r="C5" s="126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4"/>
      <c r="S5" s="14"/>
    </row>
    <row r="6" spans="1:19" ht="15.75" x14ac:dyDescent="0.25">
      <c r="A6" s="26">
        <v>1</v>
      </c>
      <c r="B6" s="26">
        <f>A6+1</f>
        <v>2</v>
      </c>
      <c r="C6" s="26">
        <f t="shared" ref="C6:Q6" si="0">B6+1</f>
        <v>3</v>
      </c>
      <c r="D6" s="26">
        <f t="shared" si="0"/>
        <v>4</v>
      </c>
      <c r="E6" s="26">
        <f t="shared" si="0"/>
        <v>5</v>
      </c>
      <c r="F6" s="26">
        <f t="shared" si="0"/>
        <v>6</v>
      </c>
      <c r="G6" s="26">
        <f t="shared" si="0"/>
        <v>7</v>
      </c>
      <c r="H6" s="26">
        <f t="shared" si="0"/>
        <v>8</v>
      </c>
      <c r="I6" s="26">
        <f t="shared" si="0"/>
        <v>9</v>
      </c>
      <c r="J6" s="26">
        <f t="shared" si="0"/>
        <v>10</v>
      </c>
      <c r="K6" s="26">
        <f t="shared" si="0"/>
        <v>11</v>
      </c>
      <c r="L6" s="26">
        <f t="shared" si="0"/>
        <v>12</v>
      </c>
      <c r="M6" s="26">
        <f t="shared" si="0"/>
        <v>13</v>
      </c>
      <c r="N6" s="26">
        <f t="shared" si="0"/>
        <v>14</v>
      </c>
      <c r="O6" s="26">
        <f t="shared" si="0"/>
        <v>15</v>
      </c>
      <c r="P6" s="26">
        <f t="shared" si="0"/>
        <v>16</v>
      </c>
      <c r="Q6" s="26">
        <f t="shared" si="0"/>
        <v>17</v>
      </c>
      <c r="R6" s="14"/>
      <c r="S6" s="14"/>
    </row>
    <row r="7" spans="1:19" ht="15.75" x14ac:dyDescent="0.25">
      <c r="A7" s="32" t="s">
        <v>33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14"/>
      <c r="S7" s="14"/>
    </row>
    <row r="8" spans="1:19" ht="21.75" customHeight="1" x14ac:dyDescent="0.25">
      <c r="A8" s="25" t="s">
        <v>79</v>
      </c>
      <c r="B8" s="27" t="s">
        <v>34</v>
      </c>
      <c r="C8" s="33">
        <f>SUM(D8:I8)</f>
        <v>10899.687</v>
      </c>
      <c r="D8" s="62">
        <f>Лист2!M27</f>
        <v>2831.2676666666666</v>
      </c>
      <c r="E8" s="62">
        <f>Лист2!N27</f>
        <v>850.90766666666673</v>
      </c>
      <c r="F8" s="62">
        <f>Лист2!O27</f>
        <v>4280.5756666666666</v>
      </c>
      <c r="G8" s="62">
        <f>Лист2!P27</f>
        <v>2936.9360000000001</v>
      </c>
      <c r="H8" s="62">
        <f>Лист2!Q27</f>
        <v>0</v>
      </c>
      <c r="I8" s="62">
        <f>Лист2!R27</f>
        <v>0</v>
      </c>
      <c r="J8" s="62">
        <f>Лист2!S27</f>
        <v>0</v>
      </c>
      <c r="K8" s="62">
        <f>Лист2!T27</f>
        <v>0</v>
      </c>
      <c r="L8" s="62">
        <f>Лист2!U27</f>
        <v>0</v>
      </c>
      <c r="M8" s="62">
        <f>Лист2!V27</f>
        <v>0</v>
      </c>
      <c r="N8" s="62">
        <f>Лист2!W27</f>
        <v>0</v>
      </c>
      <c r="O8" s="62">
        <f>Лист2!X27</f>
        <v>0</v>
      </c>
      <c r="P8" s="62">
        <f>Лист2!Y27</f>
        <v>0</v>
      </c>
      <c r="Q8" s="62">
        <f>Лист2!Z27</f>
        <v>0</v>
      </c>
      <c r="R8" s="14"/>
      <c r="S8" s="14"/>
    </row>
    <row r="9" spans="1:19" ht="15.75" x14ac:dyDescent="0.25">
      <c r="A9" s="25" t="s">
        <v>80</v>
      </c>
      <c r="B9" s="27" t="s">
        <v>35</v>
      </c>
      <c r="C9" s="33">
        <f t="shared" ref="C9:C11" si="1">SUM(D9:I9)</f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14"/>
      <c r="S9" s="14"/>
    </row>
    <row r="10" spans="1:19" ht="15.75" x14ac:dyDescent="0.25">
      <c r="A10" s="25" t="s">
        <v>81</v>
      </c>
      <c r="B10" s="27" t="s">
        <v>39</v>
      </c>
      <c r="C10" s="33">
        <f t="shared" si="1"/>
        <v>0</v>
      </c>
      <c r="D10" s="33">
        <v>0</v>
      </c>
      <c r="E10" s="33">
        <v>0</v>
      </c>
      <c r="F10" s="33">
        <v>0</v>
      </c>
      <c r="G10" s="33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3">
        <v>0</v>
      </c>
      <c r="R10" s="14"/>
      <c r="S10" s="14"/>
    </row>
    <row r="11" spans="1:19" ht="31.5" x14ac:dyDescent="0.25">
      <c r="A11" s="25" t="s">
        <v>82</v>
      </c>
      <c r="B11" s="27" t="s">
        <v>83</v>
      </c>
      <c r="C11" s="33">
        <f t="shared" si="1"/>
        <v>0</v>
      </c>
      <c r="D11" s="33">
        <v>0</v>
      </c>
      <c r="E11" s="33">
        <v>0</v>
      </c>
      <c r="F11" s="33">
        <v>0</v>
      </c>
      <c r="G11" s="33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3">
        <v>0</v>
      </c>
      <c r="R11" s="14"/>
      <c r="S11" s="14"/>
    </row>
    <row r="12" spans="1:19" ht="15.75" x14ac:dyDescent="0.25">
      <c r="A12" s="25"/>
      <c r="B12" s="27" t="s">
        <v>84</v>
      </c>
      <c r="C12" s="33">
        <f>SUM(D12:I12)</f>
        <v>10899.687</v>
      </c>
      <c r="D12" s="33">
        <f>D11+D10+D9+D8</f>
        <v>2831.2676666666666</v>
      </c>
      <c r="E12" s="33">
        <f t="shared" ref="E12:Q12" si="2">E11+E10+E9+E8</f>
        <v>850.90766666666673</v>
      </c>
      <c r="F12" s="33">
        <f t="shared" si="2"/>
        <v>4280.5756666666666</v>
      </c>
      <c r="G12" s="33">
        <f t="shared" si="2"/>
        <v>2936.9360000000001</v>
      </c>
      <c r="H12" s="34">
        <f t="shared" si="2"/>
        <v>0</v>
      </c>
      <c r="I12" s="34">
        <f t="shared" si="2"/>
        <v>0</v>
      </c>
      <c r="J12" s="34">
        <f t="shared" si="2"/>
        <v>0</v>
      </c>
      <c r="K12" s="34">
        <f t="shared" si="2"/>
        <v>0</v>
      </c>
      <c r="L12" s="34">
        <f t="shared" si="2"/>
        <v>0</v>
      </c>
      <c r="M12" s="34">
        <f t="shared" si="2"/>
        <v>0</v>
      </c>
      <c r="N12" s="34">
        <f t="shared" si="2"/>
        <v>0</v>
      </c>
      <c r="O12" s="34">
        <f t="shared" si="2"/>
        <v>0</v>
      </c>
      <c r="P12" s="34">
        <f t="shared" si="2"/>
        <v>0</v>
      </c>
      <c r="Q12" s="33">
        <f t="shared" si="2"/>
        <v>0</v>
      </c>
      <c r="R12" s="14"/>
      <c r="S12" s="14"/>
    </row>
    <row r="13" spans="1:19" ht="15.75" x14ac:dyDescent="0.25">
      <c r="A13" s="32" t="s">
        <v>36</v>
      </c>
      <c r="B13" s="32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14"/>
      <c r="S13" s="14"/>
    </row>
    <row r="14" spans="1:19" ht="15.75" x14ac:dyDescent="0.25">
      <c r="A14" s="25" t="s">
        <v>79</v>
      </c>
      <c r="B14" s="27" t="s">
        <v>34</v>
      </c>
      <c r="C14" s="33">
        <f>SUM(D14:Q14)</f>
        <v>10899.686999999996</v>
      </c>
      <c r="D14" s="33">
        <f>D15+D17</f>
        <v>234.87700000000001</v>
      </c>
      <c r="E14" s="33">
        <f t="shared" ref="E14:Q14" si="3">E15+E17</f>
        <v>485.08300000000003</v>
      </c>
      <c r="F14" s="33">
        <f t="shared" si="3"/>
        <v>697.69899999999996</v>
      </c>
      <c r="G14" s="33">
        <f t="shared" si="3"/>
        <v>1023.22</v>
      </c>
      <c r="H14" s="33">
        <f t="shared" si="3"/>
        <v>1252.9179999999999</v>
      </c>
      <c r="I14" s="33">
        <f t="shared" si="3"/>
        <v>1129.0409999999999</v>
      </c>
      <c r="J14" s="33">
        <f t="shared" si="3"/>
        <v>930.95399999999995</v>
      </c>
      <c r="K14" s="33">
        <f t="shared" si="3"/>
        <v>892.11400000000003</v>
      </c>
      <c r="L14" s="33">
        <f t="shared" si="3"/>
        <v>892.11400000000003</v>
      </c>
      <c r="M14" s="33">
        <f t="shared" si="3"/>
        <v>892.11400000000003</v>
      </c>
      <c r="N14" s="33">
        <f t="shared" si="3"/>
        <v>849.53099999999995</v>
      </c>
      <c r="O14" s="33">
        <f t="shared" si="3"/>
        <v>764.36500000000001</v>
      </c>
      <c r="P14" s="33">
        <f t="shared" si="3"/>
        <v>590.58900000000006</v>
      </c>
      <c r="Q14" s="33">
        <f t="shared" si="3"/>
        <v>265.06799999999998</v>
      </c>
      <c r="R14" s="14"/>
      <c r="S14" s="14"/>
    </row>
    <row r="15" spans="1:19" ht="15.75" x14ac:dyDescent="0.25">
      <c r="A15" s="28" t="s">
        <v>0</v>
      </c>
      <c r="B15" s="29" t="s">
        <v>37</v>
      </c>
      <c r="C15" s="36">
        <f>SUM(D15:Q15)</f>
        <v>10866.639999999998</v>
      </c>
      <c r="D15" s="36">
        <f>ROUND(D16*1.2,3)</f>
        <v>201.83</v>
      </c>
      <c r="E15" s="36">
        <f t="shared" ref="E15:Q15" si="4">ROUND(E16*1.2,3)</f>
        <v>485.08300000000003</v>
      </c>
      <c r="F15" s="36">
        <f t="shared" si="4"/>
        <v>697.69899999999996</v>
      </c>
      <c r="G15" s="36">
        <f t="shared" si="4"/>
        <v>1023.22</v>
      </c>
      <c r="H15" s="36">
        <f t="shared" si="4"/>
        <v>1252.9179999999999</v>
      </c>
      <c r="I15" s="36">
        <f t="shared" si="4"/>
        <v>1129.0409999999999</v>
      </c>
      <c r="J15" s="36">
        <f t="shared" si="4"/>
        <v>930.95399999999995</v>
      </c>
      <c r="K15" s="36">
        <f t="shared" si="4"/>
        <v>892.11400000000003</v>
      </c>
      <c r="L15" s="36">
        <f t="shared" si="4"/>
        <v>892.11400000000003</v>
      </c>
      <c r="M15" s="36">
        <f t="shared" si="4"/>
        <v>892.11400000000003</v>
      </c>
      <c r="N15" s="36">
        <f t="shared" si="4"/>
        <v>849.53099999999995</v>
      </c>
      <c r="O15" s="36">
        <f t="shared" si="4"/>
        <v>764.36500000000001</v>
      </c>
      <c r="P15" s="36">
        <f t="shared" si="4"/>
        <v>590.58900000000006</v>
      </c>
      <c r="Q15" s="36">
        <f t="shared" si="4"/>
        <v>265.06799999999998</v>
      </c>
      <c r="R15" s="14"/>
      <c r="S15" s="14"/>
    </row>
    <row r="16" spans="1:19" ht="15.75" x14ac:dyDescent="0.25">
      <c r="A16" s="30" t="s">
        <v>28</v>
      </c>
      <c r="B16" s="31" t="str">
        <f>B18</f>
        <v>в т.ч. без учета НДС</v>
      </c>
      <c r="C16" s="36">
        <f>SUM(D16:Q16)</f>
        <v>9055.5333333333328</v>
      </c>
      <c r="D16" s="38">
        <v>168.191666666667</v>
      </c>
      <c r="E16" s="38">
        <v>404.23583333333301</v>
      </c>
      <c r="F16" s="38">
        <v>581.41583333333301</v>
      </c>
      <c r="G16" s="38">
        <v>852.68333333333396</v>
      </c>
      <c r="H16" s="38">
        <v>1044.0983333333299</v>
      </c>
      <c r="I16" s="38">
        <v>940.86749999999995</v>
      </c>
      <c r="J16" s="38">
        <v>775.79499999999996</v>
      </c>
      <c r="K16" s="38">
        <v>743.42833333333397</v>
      </c>
      <c r="L16" s="38">
        <v>743.42833333333397</v>
      </c>
      <c r="M16" s="38">
        <v>743.42833333333397</v>
      </c>
      <c r="N16" s="38">
        <v>707.9425</v>
      </c>
      <c r="O16" s="38">
        <v>636.97083333333399</v>
      </c>
      <c r="P16" s="38">
        <v>492.15750000000003</v>
      </c>
      <c r="Q16" s="38">
        <v>220.89</v>
      </c>
      <c r="R16" s="14"/>
      <c r="S16" s="14"/>
    </row>
    <row r="17" spans="1:19" ht="31.5" x14ac:dyDescent="0.25">
      <c r="A17" s="28" t="s">
        <v>1</v>
      </c>
      <c r="B17" s="29" t="s">
        <v>86</v>
      </c>
      <c r="C17" s="36">
        <f>SUM(D17:Q17)</f>
        <v>33.046999999999997</v>
      </c>
      <c r="D17" s="36">
        <f>ROUND(D18*1.2,3)</f>
        <v>33.046999999999997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14"/>
      <c r="S17" s="14"/>
    </row>
    <row r="18" spans="1:19" ht="15.75" x14ac:dyDescent="0.25">
      <c r="A18" s="30" t="s">
        <v>87</v>
      </c>
      <c r="B18" s="31" t="s">
        <v>85</v>
      </c>
      <c r="C18" s="36">
        <f t="shared" ref="C18" si="5">SUM(D18:Q18)</f>
        <v>27.539000000000001</v>
      </c>
      <c r="D18" s="38">
        <v>27.539000000000001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14"/>
      <c r="S18" s="14"/>
    </row>
    <row r="19" spans="1:19" ht="31.5" x14ac:dyDescent="0.25">
      <c r="A19" s="28" t="s">
        <v>88</v>
      </c>
      <c r="B19" s="29" t="s">
        <v>89</v>
      </c>
      <c r="C19" s="36">
        <f t="shared" ref="C19:C23" si="6">SUM(D19:G19)</f>
        <v>0</v>
      </c>
      <c r="D19" s="36">
        <v>0</v>
      </c>
      <c r="E19" s="36">
        <v>0</v>
      </c>
      <c r="F19" s="36">
        <v>0</v>
      </c>
      <c r="G19" s="36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6">
        <v>0</v>
      </c>
      <c r="R19" s="14"/>
      <c r="S19" s="14"/>
    </row>
    <row r="20" spans="1:19" ht="63" x14ac:dyDescent="0.25">
      <c r="A20" s="28" t="s">
        <v>90</v>
      </c>
      <c r="B20" s="29" t="s">
        <v>91</v>
      </c>
      <c r="C20" s="36">
        <f t="shared" si="6"/>
        <v>0</v>
      </c>
      <c r="D20" s="36">
        <v>0</v>
      </c>
      <c r="E20" s="36">
        <v>0</v>
      </c>
      <c r="F20" s="36">
        <v>0</v>
      </c>
      <c r="G20" s="36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6">
        <v>0</v>
      </c>
      <c r="R20" s="14"/>
      <c r="S20" s="14"/>
    </row>
    <row r="21" spans="1:19" ht="15.75" x14ac:dyDescent="0.25">
      <c r="A21" s="25" t="s">
        <v>80</v>
      </c>
      <c r="B21" s="27" t="s">
        <v>35</v>
      </c>
      <c r="C21" s="33">
        <f t="shared" si="6"/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14"/>
      <c r="S21" s="14"/>
    </row>
    <row r="22" spans="1:19" ht="15.75" x14ac:dyDescent="0.25">
      <c r="A22" s="25" t="s">
        <v>81</v>
      </c>
      <c r="B22" s="27" t="s">
        <v>39</v>
      </c>
      <c r="C22" s="33">
        <f t="shared" si="6"/>
        <v>0</v>
      </c>
      <c r="D22" s="33">
        <v>0</v>
      </c>
      <c r="E22" s="33">
        <v>0</v>
      </c>
      <c r="F22" s="33">
        <v>0</v>
      </c>
      <c r="G22" s="33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3">
        <v>0</v>
      </c>
      <c r="R22" s="14"/>
      <c r="S22" s="14"/>
    </row>
    <row r="23" spans="1:19" ht="31.5" x14ac:dyDescent="0.25">
      <c r="A23" s="25" t="s">
        <v>82</v>
      </c>
      <c r="B23" s="27" t="s">
        <v>83</v>
      </c>
      <c r="C23" s="33">
        <f t="shared" si="6"/>
        <v>0</v>
      </c>
      <c r="D23" s="33">
        <v>0</v>
      </c>
      <c r="E23" s="33">
        <v>0</v>
      </c>
      <c r="F23" s="33">
        <v>0</v>
      </c>
      <c r="G23" s="33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3">
        <v>0</v>
      </c>
      <c r="R23" s="14"/>
      <c r="S23" s="14"/>
    </row>
    <row r="24" spans="1:19" ht="15.75" x14ac:dyDescent="0.25">
      <c r="A24" s="25"/>
      <c r="B24" s="27" t="s">
        <v>84</v>
      </c>
      <c r="C24" s="33">
        <f>SUM(D24:Q24)</f>
        <v>10899.686999999996</v>
      </c>
      <c r="D24" s="33">
        <f>D23+D22+D21+D14</f>
        <v>234.87700000000001</v>
      </c>
      <c r="E24" s="33">
        <f t="shared" ref="E24:Q24" si="7">E23+E22+E21+E14</f>
        <v>485.08300000000003</v>
      </c>
      <c r="F24" s="33">
        <f t="shared" si="7"/>
        <v>697.69899999999996</v>
      </c>
      <c r="G24" s="33">
        <f t="shared" si="7"/>
        <v>1023.22</v>
      </c>
      <c r="H24" s="33">
        <f t="shared" si="7"/>
        <v>1252.9179999999999</v>
      </c>
      <c r="I24" s="33">
        <f t="shared" si="7"/>
        <v>1129.0409999999999</v>
      </c>
      <c r="J24" s="33">
        <f t="shared" si="7"/>
        <v>930.95399999999995</v>
      </c>
      <c r="K24" s="33">
        <f t="shared" si="7"/>
        <v>892.11400000000003</v>
      </c>
      <c r="L24" s="33">
        <f t="shared" si="7"/>
        <v>892.11400000000003</v>
      </c>
      <c r="M24" s="33">
        <f t="shared" si="7"/>
        <v>892.11400000000003</v>
      </c>
      <c r="N24" s="33">
        <f t="shared" si="7"/>
        <v>849.53099999999995</v>
      </c>
      <c r="O24" s="33">
        <f t="shared" si="7"/>
        <v>764.36500000000001</v>
      </c>
      <c r="P24" s="33">
        <f t="shared" si="7"/>
        <v>590.58900000000006</v>
      </c>
      <c r="Q24" s="33">
        <f t="shared" si="7"/>
        <v>265.06799999999998</v>
      </c>
      <c r="R24" s="14"/>
      <c r="S24" s="14"/>
    </row>
    <row r="25" spans="1:19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x14ac:dyDescent="0.25">
      <c r="A26" s="14"/>
      <c r="B26" s="14"/>
      <c r="C26" s="14"/>
      <c r="D26" s="7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19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19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1:19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1:19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1:19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19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1:19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19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19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19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</sheetData>
  <mergeCells count="20">
    <mergeCell ref="H4:H5"/>
    <mergeCell ref="I4:I5"/>
    <mergeCell ref="J4:J5"/>
    <mergeCell ref="K4:K5"/>
    <mergeCell ref="E1:Q1"/>
    <mergeCell ref="A2:Q2"/>
    <mergeCell ref="A3:A5"/>
    <mergeCell ref="B3:B5"/>
    <mergeCell ref="C3:Q3"/>
    <mergeCell ref="C4:C5"/>
    <mergeCell ref="D4:D5"/>
    <mergeCell ref="E4:E5"/>
    <mergeCell ref="L4:L5"/>
    <mergeCell ref="M4:M5"/>
    <mergeCell ref="N4:N5"/>
    <mergeCell ref="O4:O5"/>
    <mergeCell ref="P4:P5"/>
    <mergeCell ref="Q4:Q5"/>
    <mergeCell ref="F4:F5"/>
    <mergeCell ref="G4:G5"/>
  </mergeCells>
  <pageMargins left="0.31496062992125984" right="0.31496062992125984" top="0.55118110236220474" bottom="0.35433070866141736" header="0.31496062992125984" footer="0.31496062992125984"/>
  <pageSetup paperSize="9" scale="67" orientation="landscape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topLeftCell="D1" zoomScale="110" zoomScaleNormal="100" zoomScaleSheetLayoutView="110" workbookViewId="0">
      <selection activeCell="V8" sqref="V8"/>
    </sheetView>
  </sheetViews>
  <sheetFormatPr defaultRowHeight="15" x14ac:dyDescent="0.25"/>
  <cols>
    <col min="1" max="1" width="6" style="15" customWidth="1"/>
    <col min="2" max="2" width="36.140625" style="15" customWidth="1"/>
    <col min="3" max="3" width="12" style="15" customWidth="1"/>
    <col min="4" max="4" width="10.28515625" style="15" customWidth="1"/>
    <col min="5" max="5" width="10.7109375" style="15" customWidth="1"/>
    <col min="6" max="6" width="11.5703125" style="15" bestFit="1" customWidth="1"/>
    <col min="7" max="7" width="12" style="15" customWidth="1"/>
    <col min="8" max="9" width="10.7109375" style="15" customWidth="1"/>
    <col min="10" max="10" width="11" style="15" customWidth="1"/>
    <col min="11" max="11" width="9.42578125" style="15" bestFit="1" customWidth="1"/>
    <col min="12" max="16384" width="9.140625" style="15"/>
  </cols>
  <sheetData>
    <row r="1" spans="1:27" ht="45.75" customHeight="1" x14ac:dyDescent="0.25">
      <c r="E1" s="120" t="s">
        <v>225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ht="34.5" customHeight="1" x14ac:dyDescent="0.25">
      <c r="A2" s="129" t="s">
        <v>162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</row>
    <row r="3" spans="1:27" ht="15.75" customHeight="1" x14ac:dyDescent="0.25">
      <c r="A3" s="88" t="s">
        <v>61</v>
      </c>
      <c r="B3" s="88" t="s">
        <v>62</v>
      </c>
      <c r="C3" s="122" t="s">
        <v>63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4"/>
    </row>
    <row r="4" spans="1:27" ht="15" customHeight="1" x14ac:dyDescent="0.25">
      <c r="A4" s="88"/>
      <c r="B4" s="88"/>
      <c r="C4" s="125" t="s">
        <v>164</v>
      </c>
      <c r="D4" s="127" t="s">
        <v>65</v>
      </c>
      <c r="E4" s="127" t="s">
        <v>66</v>
      </c>
      <c r="F4" s="127" t="s">
        <v>67</v>
      </c>
      <c r="G4" s="127" t="s">
        <v>68</v>
      </c>
      <c r="H4" s="127" t="s">
        <v>69</v>
      </c>
      <c r="I4" s="127" t="s">
        <v>70</v>
      </c>
      <c r="J4" s="127" t="s">
        <v>71</v>
      </c>
      <c r="K4" s="127" t="s">
        <v>72</v>
      </c>
      <c r="L4" s="127" t="s">
        <v>73</v>
      </c>
      <c r="M4" s="127" t="s">
        <v>74</v>
      </c>
      <c r="N4" s="127" t="s">
        <v>75</v>
      </c>
      <c r="O4" s="127" t="s">
        <v>76</v>
      </c>
      <c r="P4" s="127" t="s">
        <v>77</v>
      </c>
      <c r="Q4" s="127" t="s">
        <v>78</v>
      </c>
      <c r="R4" s="127" t="s">
        <v>165</v>
      </c>
      <c r="S4" s="127" t="s">
        <v>166</v>
      </c>
      <c r="T4" s="127" t="s">
        <v>167</v>
      </c>
      <c r="U4" s="127" t="s">
        <v>168</v>
      </c>
      <c r="V4" s="127" t="s">
        <v>169</v>
      </c>
      <c r="W4" s="127" t="s">
        <v>170</v>
      </c>
      <c r="X4" s="127" t="s">
        <v>171</v>
      </c>
      <c r="Y4" s="127" t="s">
        <v>172</v>
      </c>
      <c r="Z4" s="127" t="s">
        <v>173</v>
      </c>
      <c r="AA4" s="127" t="s">
        <v>174</v>
      </c>
    </row>
    <row r="5" spans="1:27" ht="15" customHeight="1" x14ac:dyDescent="0.25">
      <c r="A5" s="88"/>
      <c r="B5" s="88"/>
      <c r="C5" s="126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</row>
    <row r="6" spans="1:27" ht="15.75" x14ac:dyDescent="0.25">
      <c r="A6" s="26">
        <v>1</v>
      </c>
      <c r="B6" s="26">
        <f>A6+1</f>
        <v>2</v>
      </c>
      <c r="C6" s="26">
        <f t="shared" ref="C6:AA6" si="0">B6+1</f>
        <v>3</v>
      </c>
      <c r="D6" s="26">
        <f t="shared" si="0"/>
        <v>4</v>
      </c>
      <c r="E6" s="26">
        <f t="shared" si="0"/>
        <v>5</v>
      </c>
      <c r="F6" s="26">
        <f t="shared" si="0"/>
        <v>6</v>
      </c>
      <c r="G6" s="26">
        <f t="shared" si="0"/>
        <v>7</v>
      </c>
      <c r="H6" s="26">
        <f t="shared" si="0"/>
        <v>8</v>
      </c>
      <c r="I6" s="26">
        <f t="shared" si="0"/>
        <v>9</v>
      </c>
      <c r="J6" s="26">
        <f t="shared" si="0"/>
        <v>10</v>
      </c>
      <c r="K6" s="26">
        <f t="shared" si="0"/>
        <v>11</v>
      </c>
      <c r="L6" s="26">
        <f t="shared" si="0"/>
        <v>12</v>
      </c>
      <c r="M6" s="26">
        <f t="shared" si="0"/>
        <v>13</v>
      </c>
      <c r="N6" s="26">
        <f t="shared" si="0"/>
        <v>14</v>
      </c>
      <c r="O6" s="26">
        <f t="shared" si="0"/>
        <v>15</v>
      </c>
      <c r="P6" s="26">
        <f t="shared" si="0"/>
        <v>16</v>
      </c>
      <c r="Q6" s="26">
        <f t="shared" si="0"/>
        <v>17</v>
      </c>
      <c r="R6" s="26">
        <f t="shared" si="0"/>
        <v>18</v>
      </c>
      <c r="S6" s="26">
        <f t="shared" si="0"/>
        <v>19</v>
      </c>
      <c r="T6" s="26">
        <f t="shared" si="0"/>
        <v>20</v>
      </c>
      <c r="U6" s="26">
        <f t="shared" si="0"/>
        <v>21</v>
      </c>
      <c r="V6" s="26">
        <f t="shared" si="0"/>
        <v>22</v>
      </c>
      <c r="W6" s="26">
        <f t="shared" si="0"/>
        <v>23</v>
      </c>
      <c r="X6" s="26">
        <f t="shared" si="0"/>
        <v>24</v>
      </c>
      <c r="Y6" s="26">
        <f t="shared" si="0"/>
        <v>25</v>
      </c>
      <c r="Z6" s="26">
        <f t="shared" si="0"/>
        <v>26</v>
      </c>
      <c r="AA6" s="26">
        <f t="shared" si="0"/>
        <v>27</v>
      </c>
    </row>
    <row r="7" spans="1:27" ht="15.75" x14ac:dyDescent="0.25">
      <c r="A7" s="32" t="s">
        <v>33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1:27" ht="15.75" x14ac:dyDescent="0.25">
      <c r="A8" s="25" t="s">
        <v>79</v>
      </c>
      <c r="B8" s="27" t="s">
        <v>34</v>
      </c>
      <c r="C8" s="33">
        <f>F8+G8+H8+I8+J8+K8</f>
        <v>10577.859</v>
      </c>
      <c r="D8" s="62">
        <v>0</v>
      </c>
      <c r="E8" s="62">
        <v>0</v>
      </c>
      <c r="F8" s="63">
        <f>'Лист 3'!O21</f>
        <v>2537.7135000000003</v>
      </c>
      <c r="G8" s="63">
        <f>'Лист 3'!P21</f>
        <v>2537.7135000000003</v>
      </c>
      <c r="H8" s="63">
        <f>'Лист 3'!Q21</f>
        <v>746.37350000000004</v>
      </c>
      <c r="I8" s="63">
        <f>'Лист 3'!R21</f>
        <v>746.37350000000004</v>
      </c>
      <c r="J8" s="63">
        <f>'Лист 3'!S21</f>
        <v>2673.1120000000001</v>
      </c>
      <c r="K8" s="63">
        <f>'Лист 3'!T21</f>
        <v>1336.5730000000001</v>
      </c>
      <c r="L8" s="63">
        <f>'Лист 3'!U21</f>
        <v>0</v>
      </c>
      <c r="M8" s="63">
        <f>'Лист 3'!V21</f>
        <v>0</v>
      </c>
      <c r="N8" s="63">
        <f>'Лист 3'!W21</f>
        <v>0</v>
      </c>
      <c r="O8" s="63">
        <f>'Лист 3'!X21</f>
        <v>0</v>
      </c>
      <c r="P8" s="63">
        <f>'Лист 3'!Y21</f>
        <v>0</v>
      </c>
      <c r="Q8" s="63">
        <f>'Лист 3'!Z21</f>
        <v>0</v>
      </c>
      <c r="R8" s="63">
        <f>'Лист 3'!AA21</f>
        <v>0</v>
      </c>
      <c r="S8" s="63">
        <f>'Лист 3'!AB21</f>
        <v>0</v>
      </c>
      <c r="T8" s="63">
        <f>'Лист 3'!AC21</f>
        <v>0</v>
      </c>
      <c r="U8" s="63">
        <f>'Лист 3'!AD21</f>
        <v>0</v>
      </c>
      <c r="V8" s="63">
        <f>'Лист 3'!AE21</f>
        <v>0</v>
      </c>
      <c r="W8" s="63">
        <f>'Лист 3'!AF21</f>
        <v>0</v>
      </c>
      <c r="X8" s="63">
        <f>'Лист 3'!AG21</f>
        <v>0</v>
      </c>
      <c r="Y8" s="63">
        <f>'Лист 3'!AH21</f>
        <v>0</v>
      </c>
      <c r="Z8" s="63">
        <f>'Лист 3'!AI21</f>
        <v>0</v>
      </c>
      <c r="AA8" s="63">
        <f>'Лист 3'!AJ21</f>
        <v>0</v>
      </c>
    </row>
    <row r="9" spans="1:27" ht="15.75" x14ac:dyDescent="0.25">
      <c r="A9" s="25" t="s">
        <v>80</v>
      </c>
      <c r="B9" s="27" t="s">
        <v>35</v>
      </c>
      <c r="C9" s="33">
        <f>SUM(D9:I9)</f>
        <v>0</v>
      </c>
      <c r="D9" s="64">
        <v>0</v>
      </c>
      <c r="E9" s="64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</row>
    <row r="10" spans="1:27" ht="15.75" x14ac:dyDescent="0.25">
      <c r="A10" s="25" t="s">
        <v>81</v>
      </c>
      <c r="B10" s="27" t="s">
        <v>39</v>
      </c>
      <c r="C10" s="33">
        <f t="shared" ref="C10:C11" si="1">SUM(D10:I10)</f>
        <v>0</v>
      </c>
      <c r="D10" s="33">
        <v>0</v>
      </c>
      <c r="E10" s="33">
        <v>0</v>
      </c>
      <c r="F10" s="33">
        <v>0</v>
      </c>
      <c r="G10" s="33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</row>
    <row r="11" spans="1:27" ht="31.5" x14ac:dyDescent="0.25">
      <c r="A11" s="25" t="s">
        <v>82</v>
      </c>
      <c r="B11" s="27" t="s">
        <v>83</v>
      </c>
      <c r="C11" s="33">
        <f t="shared" si="1"/>
        <v>0</v>
      </c>
      <c r="D11" s="33">
        <v>0</v>
      </c>
      <c r="E11" s="33">
        <v>0</v>
      </c>
      <c r="F11" s="33">
        <v>0</v>
      </c>
      <c r="G11" s="33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</row>
    <row r="12" spans="1:27" ht="15.75" x14ac:dyDescent="0.25">
      <c r="A12" s="25"/>
      <c r="B12" s="27" t="s">
        <v>84</v>
      </c>
      <c r="C12" s="33">
        <f>SUM(D12:K12)</f>
        <v>10577.859</v>
      </c>
      <c r="D12" s="33">
        <f t="shared" ref="D12:AA12" si="2">D11+D10+D9+D8</f>
        <v>0</v>
      </c>
      <c r="E12" s="33">
        <f t="shared" si="2"/>
        <v>0</v>
      </c>
      <c r="F12" s="33">
        <f t="shared" si="2"/>
        <v>2537.7135000000003</v>
      </c>
      <c r="G12" s="33">
        <f t="shared" si="2"/>
        <v>2537.7135000000003</v>
      </c>
      <c r="H12" s="34">
        <f t="shared" si="2"/>
        <v>746.37350000000004</v>
      </c>
      <c r="I12" s="34">
        <f t="shared" si="2"/>
        <v>746.37350000000004</v>
      </c>
      <c r="J12" s="34">
        <f t="shared" si="2"/>
        <v>2673.1120000000001</v>
      </c>
      <c r="K12" s="34">
        <f t="shared" si="2"/>
        <v>1336.5730000000001</v>
      </c>
      <c r="L12" s="34">
        <f t="shared" si="2"/>
        <v>0</v>
      </c>
      <c r="M12" s="34">
        <f t="shared" si="2"/>
        <v>0</v>
      </c>
      <c r="N12" s="34">
        <f t="shared" si="2"/>
        <v>0</v>
      </c>
      <c r="O12" s="34">
        <f t="shared" si="2"/>
        <v>0</v>
      </c>
      <c r="P12" s="34">
        <f t="shared" si="2"/>
        <v>0</v>
      </c>
      <c r="Q12" s="33">
        <f t="shared" si="2"/>
        <v>0</v>
      </c>
      <c r="R12" s="33">
        <f t="shared" si="2"/>
        <v>0</v>
      </c>
      <c r="S12" s="33">
        <f t="shared" si="2"/>
        <v>0</v>
      </c>
      <c r="T12" s="33">
        <f t="shared" si="2"/>
        <v>0</v>
      </c>
      <c r="U12" s="33">
        <f t="shared" si="2"/>
        <v>0</v>
      </c>
      <c r="V12" s="33">
        <f t="shared" si="2"/>
        <v>0</v>
      </c>
      <c r="W12" s="33">
        <f t="shared" si="2"/>
        <v>0</v>
      </c>
      <c r="X12" s="33">
        <f t="shared" si="2"/>
        <v>0</v>
      </c>
      <c r="Y12" s="33">
        <f t="shared" si="2"/>
        <v>0</v>
      </c>
      <c r="Z12" s="33">
        <f t="shared" si="2"/>
        <v>0</v>
      </c>
      <c r="AA12" s="33">
        <f t="shared" si="2"/>
        <v>0</v>
      </c>
    </row>
    <row r="13" spans="1:27" ht="15.75" x14ac:dyDescent="0.25">
      <c r="A13" s="32" t="s">
        <v>36</v>
      </c>
      <c r="B13" s="32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15.75" x14ac:dyDescent="0.25">
      <c r="A14" s="25" t="s">
        <v>79</v>
      </c>
      <c r="B14" s="27" t="s">
        <v>34</v>
      </c>
      <c r="C14" s="33">
        <f>SUM(D14:AA14)</f>
        <v>10577.859</v>
      </c>
      <c r="D14" s="33">
        <f>D15+D17</f>
        <v>13.054</v>
      </c>
      <c r="E14" s="33">
        <f t="shared" ref="E14:AA14" si="3">E15+E17</f>
        <v>14.34</v>
      </c>
      <c r="F14" s="33">
        <f>F15+F17</f>
        <v>77.704999999999998</v>
      </c>
      <c r="G14" s="33">
        <f t="shared" si="3"/>
        <v>205.25899999999999</v>
      </c>
      <c r="H14" s="33">
        <f t="shared" si="3"/>
        <v>289.35300000000001</v>
      </c>
      <c r="I14" s="33">
        <f t="shared" si="3"/>
        <v>329.423</v>
      </c>
      <c r="J14" s="33">
        <f t="shared" si="3"/>
        <v>417.971</v>
      </c>
      <c r="K14" s="33">
        <f t="shared" si="3"/>
        <v>521.726</v>
      </c>
      <c r="L14" s="33">
        <f t="shared" si="3"/>
        <v>552.83199999999999</v>
      </c>
      <c r="M14" s="33">
        <f t="shared" si="3"/>
        <v>553.22800000000007</v>
      </c>
      <c r="N14" s="33">
        <f t="shared" si="3"/>
        <v>553.6400000000001</v>
      </c>
      <c r="O14" s="33">
        <f t="shared" si="3"/>
        <v>554.06900000000007</v>
      </c>
      <c r="P14" s="33">
        <f t="shared" si="3"/>
        <v>554.51400000000001</v>
      </c>
      <c r="Q14" s="33">
        <f t="shared" si="3"/>
        <v>554.97700000000009</v>
      </c>
      <c r="R14" s="33">
        <f t="shared" si="3"/>
        <v>555.45800000000008</v>
      </c>
      <c r="S14" s="33">
        <f t="shared" si="3"/>
        <v>555.95800000000008</v>
      </c>
      <c r="T14" s="33">
        <f t="shared" si="3"/>
        <v>556.47700000000009</v>
      </c>
      <c r="U14" s="33">
        <f t="shared" si="3"/>
        <v>557.01600000000008</v>
      </c>
      <c r="V14" s="33">
        <f t="shared" si="3"/>
        <v>557.57600000000002</v>
      </c>
      <c r="W14" s="33">
        <f t="shared" si="3"/>
        <v>558.15700000000004</v>
      </c>
      <c r="X14" s="33">
        <f t="shared" si="3"/>
        <v>558.75900000000001</v>
      </c>
      <c r="Y14" s="33">
        <f t="shared" si="3"/>
        <v>559.38400000000001</v>
      </c>
      <c r="Z14" s="33">
        <f t="shared" si="3"/>
        <v>495.95399999999995</v>
      </c>
      <c r="AA14" s="33">
        <f t="shared" si="3"/>
        <v>431.029</v>
      </c>
    </row>
    <row r="15" spans="1:27" ht="15.75" x14ac:dyDescent="0.25">
      <c r="A15" s="28" t="s">
        <v>0</v>
      </c>
      <c r="B15" s="29" t="s">
        <v>37</v>
      </c>
      <c r="C15" s="36">
        <f>SUM(D15:AA15)</f>
        <v>9935.2610000000004</v>
      </c>
      <c r="D15" s="36">
        <v>0</v>
      </c>
      <c r="E15" s="36">
        <v>0</v>
      </c>
      <c r="F15" s="36">
        <f>ROUND(F16*1.2,3)</f>
        <v>63.444000000000003</v>
      </c>
      <c r="G15" s="36">
        <f t="shared" ref="G15:AA15" si="4">ROUND(G16*1.2,3)</f>
        <v>190.33099999999999</v>
      </c>
      <c r="H15" s="36">
        <f t="shared" si="4"/>
        <v>272.43400000000003</v>
      </c>
      <c r="I15" s="36">
        <f t="shared" si="4"/>
        <v>309.75299999999999</v>
      </c>
      <c r="J15" s="36">
        <f t="shared" si="4"/>
        <v>395.24</v>
      </c>
      <c r="K15" s="36">
        <f t="shared" si="4"/>
        <v>495.48200000000003</v>
      </c>
      <c r="L15" s="36">
        <f t="shared" si="4"/>
        <v>528.89700000000005</v>
      </c>
      <c r="M15" s="36">
        <f>ROUND(M16*1.2,3)</f>
        <v>528.89700000000005</v>
      </c>
      <c r="N15" s="36">
        <f t="shared" si="4"/>
        <v>528.89700000000005</v>
      </c>
      <c r="O15" s="36">
        <f t="shared" si="4"/>
        <v>528.89700000000005</v>
      </c>
      <c r="P15" s="36">
        <f t="shared" si="4"/>
        <v>528.89700000000005</v>
      </c>
      <c r="Q15" s="36">
        <f t="shared" si="4"/>
        <v>528.89700000000005</v>
      </c>
      <c r="R15" s="36">
        <f t="shared" si="4"/>
        <v>528.89700000000005</v>
      </c>
      <c r="S15" s="36">
        <f t="shared" si="4"/>
        <v>528.89700000000005</v>
      </c>
      <c r="T15" s="36">
        <f t="shared" si="4"/>
        <v>528.89700000000005</v>
      </c>
      <c r="U15" s="36">
        <f t="shared" si="4"/>
        <v>528.89700000000005</v>
      </c>
      <c r="V15" s="36">
        <f t="shared" si="4"/>
        <v>528.89700000000005</v>
      </c>
      <c r="W15" s="36">
        <f t="shared" si="4"/>
        <v>528.89700000000005</v>
      </c>
      <c r="X15" s="36">
        <f t="shared" si="4"/>
        <v>528.89700000000005</v>
      </c>
      <c r="Y15" s="36">
        <f t="shared" si="4"/>
        <v>528.89700000000005</v>
      </c>
      <c r="Z15" s="36">
        <f t="shared" si="4"/>
        <v>465.45299999999997</v>
      </c>
      <c r="AA15" s="36">
        <f t="shared" si="4"/>
        <v>338.56599999999997</v>
      </c>
    </row>
    <row r="16" spans="1:27" ht="15.75" x14ac:dyDescent="0.25">
      <c r="A16" s="30" t="s">
        <v>28</v>
      </c>
      <c r="B16" s="31" t="str">
        <f>B18</f>
        <v>в т.ч. без учета НДС</v>
      </c>
      <c r="C16" s="36">
        <f>SUM(D16:AA16)</f>
        <v>8279.3803333333344</v>
      </c>
      <c r="D16" s="38">
        <v>0</v>
      </c>
      <c r="E16" s="38">
        <v>0</v>
      </c>
      <c r="F16" s="38">
        <v>52.869583333333338</v>
      </c>
      <c r="G16" s="38">
        <v>158.60875000000001</v>
      </c>
      <c r="H16" s="39">
        <v>227.02802083333336</v>
      </c>
      <c r="I16" s="39">
        <v>258.12739583333337</v>
      </c>
      <c r="J16" s="39">
        <v>329.36691666666667</v>
      </c>
      <c r="K16" s="39">
        <v>412.90199999999999</v>
      </c>
      <c r="L16" s="39">
        <v>440.74725000000001</v>
      </c>
      <c r="M16" s="39">
        <v>440.74725000000001</v>
      </c>
      <c r="N16" s="39">
        <v>440.74725000000001</v>
      </c>
      <c r="O16" s="39">
        <v>440.74725000000001</v>
      </c>
      <c r="P16" s="39">
        <v>440.74725000000001</v>
      </c>
      <c r="Q16" s="38">
        <v>440.74725000000001</v>
      </c>
      <c r="R16" s="38">
        <v>440.74725000000001</v>
      </c>
      <c r="S16" s="38">
        <v>440.74725000000001</v>
      </c>
      <c r="T16" s="38">
        <v>440.74725000000001</v>
      </c>
      <c r="U16" s="38">
        <v>440.74725000000001</v>
      </c>
      <c r="V16" s="38">
        <v>440.74725000000001</v>
      </c>
      <c r="W16" s="38">
        <v>440.74725000000001</v>
      </c>
      <c r="X16" s="38">
        <v>440.74725000000001</v>
      </c>
      <c r="Y16" s="38">
        <v>440.74725000000001</v>
      </c>
      <c r="Z16" s="38">
        <v>387.8776666666667</v>
      </c>
      <c r="AA16" s="38">
        <v>282.13849999999996</v>
      </c>
    </row>
    <row r="17" spans="1:27" ht="31.5" x14ac:dyDescent="0.25">
      <c r="A17" s="28" t="s">
        <v>1</v>
      </c>
      <c r="B17" s="29" t="s">
        <v>86</v>
      </c>
      <c r="C17" s="36">
        <f>SUM(D17:AA17)</f>
        <v>642.59799999999984</v>
      </c>
      <c r="D17" s="36">
        <f>ROUND(D18*1.2,3)</f>
        <v>13.054</v>
      </c>
      <c r="E17" s="36">
        <f t="shared" ref="E17:AA17" si="5">ROUND(E18*1.2,3)</f>
        <v>14.34</v>
      </c>
      <c r="F17" s="36">
        <f>ROUND(F18*1.2,3)</f>
        <v>14.260999999999999</v>
      </c>
      <c r="G17" s="36">
        <f t="shared" si="5"/>
        <v>14.928000000000001</v>
      </c>
      <c r="H17" s="36">
        <f t="shared" si="5"/>
        <v>16.919</v>
      </c>
      <c r="I17" s="36">
        <f t="shared" si="5"/>
        <v>19.670000000000002</v>
      </c>
      <c r="J17" s="36">
        <f t="shared" si="5"/>
        <v>22.731000000000002</v>
      </c>
      <c r="K17" s="36">
        <f t="shared" si="5"/>
        <v>26.244</v>
      </c>
      <c r="L17" s="36">
        <f t="shared" si="5"/>
        <v>23.934999999999999</v>
      </c>
      <c r="M17" s="36">
        <f t="shared" si="5"/>
        <v>24.331</v>
      </c>
      <c r="N17" s="36">
        <f t="shared" si="5"/>
        <v>24.742999999999999</v>
      </c>
      <c r="O17" s="36">
        <f t="shared" si="5"/>
        <v>25.172000000000001</v>
      </c>
      <c r="P17" s="36">
        <f t="shared" si="5"/>
        <v>25.617000000000001</v>
      </c>
      <c r="Q17" s="36">
        <f t="shared" si="5"/>
        <v>26.08</v>
      </c>
      <c r="R17" s="36">
        <f t="shared" si="5"/>
        <v>26.561</v>
      </c>
      <c r="S17" s="36">
        <f t="shared" si="5"/>
        <v>27.061</v>
      </c>
      <c r="T17" s="36">
        <f t="shared" si="5"/>
        <v>27.58</v>
      </c>
      <c r="U17" s="36">
        <f t="shared" si="5"/>
        <v>28.119</v>
      </c>
      <c r="V17" s="36">
        <f t="shared" si="5"/>
        <v>28.678999999999998</v>
      </c>
      <c r="W17" s="36">
        <f t="shared" si="5"/>
        <v>29.26</v>
      </c>
      <c r="X17" s="36">
        <f t="shared" si="5"/>
        <v>29.861999999999998</v>
      </c>
      <c r="Y17" s="36">
        <f t="shared" si="5"/>
        <v>30.486999999999998</v>
      </c>
      <c r="Z17" s="36">
        <f t="shared" si="5"/>
        <v>30.501000000000001</v>
      </c>
      <c r="AA17" s="36">
        <f t="shared" si="5"/>
        <v>92.462999999999994</v>
      </c>
    </row>
    <row r="18" spans="1:27" ht="15.75" x14ac:dyDescent="0.25">
      <c r="A18" s="30" t="s">
        <v>87</v>
      </c>
      <c r="B18" s="31" t="s">
        <v>85</v>
      </c>
      <c r="C18" s="36">
        <f>SUM(D18:AA18)</f>
        <v>535.50043189017902</v>
      </c>
      <c r="D18" s="38">
        <v>10.878279083154428</v>
      </c>
      <c r="E18" s="38">
        <v>11.949720751679324</v>
      </c>
      <c r="F18" s="38">
        <v>11.884207724811695</v>
      </c>
      <c r="G18" s="38">
        <v>12.440194625942192</v>
      </c>
      <c r="H18" s="38">
        <v>14.099445114021558</v>
      </c>
      <c r="I18" s="38">
        <v>16.392051782227437</v>
      </c>
      <c r="J18" s="38">
        <v>18.942666772517761</v>
      </c>
      <c r="K18" s="38">
        <v>21.869935099045207</v>
      </c>
      <c r="L18" s="38">
        <v>19.946010602056074</v>
      </c>
      <c r="M18" s="38">
        <v>20.275985175435057</v>
      </c>
      <c r="N18" s="38">
        <v>20.619289085774867</v>
      </c>
      <c r="O18" s="38">
        <v>20.976343329830961</v>
      </c>
      <c r="P18" s="38">
        <v>21.347582423798013</v>
      </c>
      <c r="Q18" s="38">
        <v>21.733454845802704</v>
      </c>
      <c r="R18" s="38">
        <v>22.134423493187068</v>
      </c>
      <c r="S18" s="38">
        <v>22.550966155087721</v>
      </c>
      <c r="T18" s="38">
        <v>22.983576000834361</v>
      </c>
      <c r="U18" s="38">
        <v>23.432762084708823</v>
      </c>
      <c r="V18" s="38">
        <v>23.899049867625308</v>
      </c>
      <c r="W18" s="38">
        <v>24.382981756311683</v>
      </c>
      <c r="X18" s="38">
        <v>24.885117660592417</v>
      </c>
      <c r="Y18" s="38">
        <v>25.406035569394525</v>
      </c>
      <c r="Z18" s="38">
        <v>25.417852886339876</v>
      </c>
      <c r="AA18" s="38">
        <v>77.052499999999995</v>
      </c>
    </row>
    <row r="19" spans="1:27" ht="31.5" x14ac:dyDescent="0.25">
      <c r="A19" s="28" t="s">
        <v>88</v>
      </c>
      <c r="B19" s="29" t="s">
        <v>89</v>
      </c>
      <c r="C19" s="36">
        <f t="shared" ref="C19:C23" si="6">SUM(D19:G19)</f>
        <v>0</v>
      </c>
      <c r="D19" s="36">
        <v>0</v>
      </c>
      <c r="E19" s="36">
        <v>0</v>
      </c>
      <c r="F19" s="36">
        <v>0</v>
      </c>
      <c r="G19" s="36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</row>
    <row r="20" spans="1:27" ht="63" x14ac:dyDescent="0.25">
      <c r="A20" s="28" t="s">
        <v>90</v>
      </c>
      <c r="B20" s="29" t="s">
        <v>91</v>
      </c>
      <c r="C20" s="36">
        <f t="shared" si="6"/>
        <v>0</v>
      </c>
      <c r="D20" s="36">
        <v>0</v>
      </c>
      <c r="E20" s="36">
        <v>0</v>
      </c>
      <c r="F20" s="36">
        <v>0</v>
      </c>
      <c r="G20" s="36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</row>
    <row r="21" spans="1:27" ht="15.75" x14ac:dyDescent="0.25">
      <c r="A21" s="25" t="s">
        <v>80</v>
      </c>
      <c r="B21" s="27" t="s">
        <v>35</v>
      </c>
      <c r="C21" s="33">
        <f t="shared" si="6"/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</row>
    <row r="22" spans="1:27" ht="15.75" x14ac:dyDescent="0.25">
      <c r="A22" s="25" t="s">
        <v>81</v>
      </c>
      <c r="B22" s="27" t="s">
        <v>39</v>
      </c>
      <c r="C22" s="33">
        <f t="shared" si="6"/>
        <v>0</v>
      </c>
      <c r="D22" s="33">
        <v>0</v>
      </c>
      <c r="E22" s="33">
        <v>0</v>
      </c>
      <c r="F22" s="33">
        <v>0</v>
      </c>
      <c r="G22" s="33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</row>
    <row r="23" spans="1:27" ht="31.5" x14ac:dyDescent="0.25">
      <c r="A23" s="25" t="s">
        <v>82</v>
      </c>
      <c r="B23" s="27" t="s">
        <v>83</v>
      </c>
      <c r="C23" s="33">
        <f t="shared" si="6"/>
        <v>0</v>
      </c>
      <c r="D23" s="33">
        <v>0</v>
      </c>
      <c r="E23" s="33">
        <v>0</v>
      </c>
      <c r="F23" s="33">
        <v>0</v>
      </c>
      <c r="G23" s="33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</row>
    <row r="24" spans="1:27" ht="15.75" x14ac:dyDescent="0.25">
      <c r="A24" s="25"/>
      <c r="B24" s="27" t="s">
        <v>84</v>
      </c>
      <c r="C24" s="33">
        <f>SUM(D24:AA24)</f>
        <v>10577.859</v>
      </c>
      <c r="D24" s="33">
        <f>D23+D22+D21+D14</f>
        <v>13.054</v>
      </c>
      <c r="E24" s="33">
        <f t="shared" ref="E24:AA24" si="7">E23+E22+E21+E14</f>
        <v>14.34</v>
      </c>
      <c r="F24" s="33">
        <f t="shared" si="7"/>
        <v>77.704999999999998</v>
      </c>
      <c r="G24" s="33">
        <f t="shared" si="7"/>
        <v>205.25899999999999</v>
      </c>
      <c r="H24" s="33">
        <f t="shared" si="7"/>
        <v>289.35300000000001</v>
      </c>
      <c r="I24" s="33">
        <f t="shared" si="7"/>
        <v>329.423</v>
      </c>
      <c r="J24" s="33">
        <f t="shared" si="7"/>
        <v>417.971</v>
      </c>
      <c r="K24" s="33">
        <f t="shared" si="7"/>
        <v>521.726</v>
      </c>
      <c r="L24" s="33">
        <f t="shared" si="7"/>
        <v>552.83199999999999</v>
      </c>
      <c r="M24" s="33">
        <f t="shared" si="7"/>
        <v>553.22800000000007</v>
      </c>
      <c r="N24" s="33">
        <f t="shared" si="7"/>
        <v>553.6400000000001</v>
      </c>
      <c r="O24" s="33">
        <f t="shared" si="7"/>
        <v>554.06900000000007</v>
      </c>
      <c r="P24" s="33">
        <f t="shared" si="7"/>
        <v>554.51400000000001</v>
      </c>
      <c r="Q24" s="33">
        <f t="shared" si="7"/>
        <v>554.97700000000009</v>
      </c>
      <c r="R24" s="33">
        <f t="shared" si="7"/>
        <v>555.45800000000008</v>
      </c>
      <c r="S24" s="33">
        <f t="shared" si="7"/>
        <v>555.95800000000008</v>
      </c>
      <c r="T24" s="33">
        <f t="shared" si="7"/>
        <v>556.47700000000009</v>
      </c>
      <c r="U24" s="33">
        <f t="shared" si="7"/>
        <v>557.01600000000008</v>
      </c>
      <c r="V24" s="33">
        <f t="shared" si="7"/>
        <v>557.57600000000002</v>
      </c>
      <c r="W24" s="33">
        <f t="shared" si="7"/>
        <v>558.15700000000004</v>
      </c>
      <c r="X24" s="33">
        <f t="shared" si="7"/>
        <v>558.75900000000001</v>
      </c>
      <c r="Y24" s="33">
        <f t="shared" si="7"/>
        <v>559.38400000000001</v>
      </c>
      <c r="Z24" s="33">
        <f t="shared" si="7"/>
        <v>495.95399999999995</v>
      </c>
      <c r="AA24" s="33">
        <f t="shared" si="7"/>
        <v>431.029</v>
      </c>
    </row>
    <row r="25" spans="1:27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27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27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27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27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27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27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27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19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19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1:19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1:19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1:19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19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1:19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19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19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19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</sheetData>
  <mergeCells count="30">
    <mergeCell ref="A2:AA2"/>
    <mergeCell ref="E1:AA1"/>
    <mergeCell ref="W4:W5"/>
    <mergeCell ref="X4:X5"/>
    <mergeCell ref="Y4:Y5"/>
    <mergeCell ref="Z4:Z5"/>
    <mergeCell ref="AA4:AA5"/>
    <mergeCell ref="R4:R5"/>
    <mergeCell ref="S4:S5"/>
    <mergeCell ref="T4:T5"/>
    <mergeCell ref="U4:U5"/>
    <mergeCell ref="V4:V5"/>
    <mergeCell ref="C3:AA3"/>
    <mergeCell ref="C4:C5"/>
    <mergeCell ref="D4:D5"/>
    <mergeCell ref="E4:E5"/>
    <mergeCell ref="P4:P5"/>
    <mergeCell ref="Q4:Q5"/>
    <mergeCell ref="A3:A5"/>
    <mergeCell ref="B3:B5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</mergeCells>
  <pageMargins left="0.31496062992125984" right="0.31496062992125984" top="0.55118110236220474" bottom="0.35433070866141736" header="0.31496062992125984" footer="0.31496062992125984"/>
  <pageSetup paperSize="9" scale="48" orientation="landscape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zoomScale="75" zoomScaleNormal="100" zoomScaleSheetLayoutView="75" workbookViewId="0">
      <selection activeCell="W5" sqref="W5"/>
    </sheetView>
  </sheetViews>
  <sheetFormatPr defaultRowHeight="15" x14ac:dyDescent="0.25"/>
  <cols>
    <col min="1" max="1" width="6.28515625" style="12" customWidth="1"/>
    <col min="2" max="2" width="96.5703125" style="12" customWidth="1"/>
    <col min="3" max="3" width="15.140625" style="12" customWidth="1"/>
    <col min="4" max="4" width="12.28515625" style="12" customWidth="1"/>
    <col min="5" max="5" width="11.28515625" style="12" customWidth="1"/>
    <col min="6" max="6" width="10.7109375" style="12" customWidth="1"/>
    <col min="7" max="7" width="10.140625" style="12" hidden="1" customWidth="1"/>
    <col min="8" max="10" width="10.140625" style="12" bestFit="1" customWidth="1"/>
    <col min="11" max="11" width="11" style="12" customWidth="1"/>
    <col min="12" max="12" width="10.140625" style="12" hidden="1" customWidth="1"/>
    <col min="13" max="23" width="10.140625" style="12" bestFit="1" customWidth="1"/>
    <col min="24" max="16384" width="9.140625" style="12"/>
  </cols>
  <sheetData>
    <row r="1" spans="1:19" ht="50.25" customHeight="1" x14ac:dyDescent="0.25">
      <c r="C1" s="108" t="s">
        <v>226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ht="42" customHeight="1" x14ac:dyDescent="0.25">
      <c r="B2" s="137" t="s">
        <v>181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5.75" customHeight="1" x14ac:dyDescent="0.25">
      <c r="A3" s="130" t="s">
        <v>183</v>
      </c>
      <c r="B3" s="138" t="s">
        <v>92</v>
      </c>
      <c r="C3" s="138" t="s">
        <v>93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4" spans="1:19" ht="51.75" customHeight="1" x14ac:dyDescent="0.25">
      <c r="A4" s="131"/>
      <c r="B4" s="138"/>
      <c r="C4" s="40" t="s">
        <v>220</v>
      </c>
      <c r="D4" s="40" t="s">
        <v>194</v>
      </c>
      <c r="E4" s="40" t="s">
        <v>195</v>
      </c>
      <c r="F4" s="139" t="s">
        <v>217</v>
      </c>
      <c r="G4" s="139"/>
      <c r="H4" s="40" t="s">
        <v>196</v>
      </c>
      <c r="I4" s="40" t="s">
        <v>197</v>
      </c>
      <c r="J4" s="40" t="s">
        <v>198</v>
      </c>
      <c r="K4" s="40" t="s">
        <v>199</v>
      </c>
      <c r="L4" s="139" t="s">
        <v>200</v>
      </c>
      <c r="M4" s="139"/>
      <c r="N4" s="40" t="s">
        <v>201</v>
      </c>
      <c r="O4" s="40" t="s">
        <v>202</v>
      </c>
      <c r="P4" s="40" t="s">
        <v>203</v>
      </c>
      <c r="Q4" s="40" t="s">
        <v>204</v>
      </c>
      <c r="R4" s="40" t="s">
        <v>205</v>
      </c>
      <c r="S4" s="40" t="s">
        <v>206</v>
      </c>
    </row>
    <row r="5" spans="1:19" ht="15.75" customHeight="1" x14ac:dyDescent="0.25">
      <c r="A5" s="132" t="s">
        <v>94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4"/>
    </row>
    <row r="6" spans="1:19" ht="69.75" customHeight="1" x14ac:dyDescent="0.25">
      <c r="A6" s="73" t="s">
        <v>49</v>
      </c>
      <c r="B6" s="41" t="s">
        <v>95</v>
      </c>
      <c r="C6" s="42">
        <v>0</v>
      </c>
      <c r="D6" s="42">
        <v>0</v>
      </c>
      <c r="E6" s="42">
        <v>0</v>
      </c>
      <c r="F6" s="135">
        <v>0</v>
      </c>
      <c r="G6" s="135"/>
      <c r="H6" s="42">
        <v>0</v>
      </c>
      <c r="I6" s="42">
        <v>0</v>
      </c>
      <c r="J6" s="42">
        <v>0</v>
      </c>
      <c r="K6" s="42">
        <v>0</v>
      </c>
      <c r="L6" s="135">
        <v>0</v>
      </c>
      <c r="M6" s="135"/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</row>
    <row r="7" spans="1:19" ht="53.25" customHeight="1" x14ac:dyDescent="0.25">
      <c r="A7" s="73" t="s">
        <v>184</v>
      </c>
      <c r="B7" s="41" t="s">
        <v>96</v>
      </c>
      <c r="C7" s="42">
        <v>0</v>
      </c>
      <c r="D7" s="42">
        <v>0</v>
      </c>
      <c r="E7" s="42">
        <v>0</v>
      </c>
      <c r="F7" s="135">
        <v>0</v>
      </c>
      <c r="G7" s="135"/>
      <c r="H7" s="42">
        <v>0</v>
      </c>
      <c r="I7" s="42">
        <v>0</v>
      </c>
      <c r="J7" s="42">
        <v>0</v>
      </c>
      <c r="K7" s="42">
        <v>0</v>
      </c>
      <c r="L7" s="135">
        <v>0</v>
      </c>
      <c r="M7" s="135"/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</row>
    <row r="8" spans="1:19" ht="15.75" customHeight="1" x14ac:dyDescent="0.25">
      <c r="A8" s="132" t="s">
        <v>97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4"/>
    </row>
    <row r="9" spans="1:19" ht="102.75" customHeight="1" x14ac:dyDescent="0.25">
      <c r="A9" s="73" t="s">
        <v>185</v>
      </c>
      <c r="B9" s="41" t="s">
        <v>98</v>
      </c>
      <c r="C9" s="43">
        <v>0.55000000000000004</v>
      </c>
      <c r="D9" s="54">
        <v>0.3</v>
      </c>
      <c r="E9" s="54">
        <v>0.3</v>
      </c>
      <c r="F9" s="136">
        <v>0.3</v>
      </c>
      <c r="G9" s="136"/>
      <c r="H9" s="54">
        <v>0.3</v>
      </c>
      <c r="I9" s="54">
        <v>0.3</v>
      </c>
      <c r="J9" s="54">
        <v>0.3</v>
      </c>
      <c r="K9" s="54">
        <v>0.3</v>
      </c>
      <c r="L9" s="136">
        <v>0.3</v>
      </c>
      <c r="M9" s="136"/>
      <c r="N9" s="54">
        <v>0.3</v>
      </c>
      <c r="O9" s="54">
        <v>0.3</v>
      </c>
      <c r="P9" s="54">
        <v>0.3</v>
      </c>
      <c r="Q9" s="54">
        <v>0.3</v>
      </c>
      <c r="R9" s="54">
        <v>0.3</v>
      </c>
      <c r="S9" s="54">
        <v>0.3</v>
      </c>
    </row>
    <row r="10" spans="1:19" ht="15.75" customHeight="1" x14ac:dyDescent="0.25">
      <c r="A10" s="132" t="s">
        <v>99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4"/>
    </row>
    <row r="11" spans="1:19" ht="62.25" customHeight="1" x14ac:dyDescent="0.25">
      <c r="A11" s="73" t="s">
        <v>186</v>
      </c>
      <c r="B11" s="41" t="s">
        <v>100</v>
      </c>
      <c r="C11" s="54">
        <v>11.46</v>
      </c>
      <c r="D11" s="52">
        <v>10.64</v>
      </c>
      <c r="E11" s="52">
        <v>10.61</v>
      </c>
      <c r="F11" s="132">
        <v>10.61</v>
      </c>
      <c r="G11" s="134"/>
      <c r="H11" s="52">
        <v>10.61</v>
      </c>
      <c r="I11" s="52">
        <v>10.61</v>
      </c>
      <c r="J11" s="52">
        <v>10.61</v>
      </c>
      <c r="K11" s="132">
        <v>10.61</v>
      </c>
      <c r="L11" s="134"/>
      <c r="M11" s="52">
        <v>10.61</v>
      </c>
      <c r="N11" s="52">
        <v>10.61</v>
      </c>
      <c r="O11" s="52">
        <v>10.61</v>
      </c>
      <c r="P11" s="52">
        <v>10.61</v>
      </c>
      <c r="Q11" s="52">
        <v>10.61</v>
      </c>
      <c r="R11" s="52">
        <v>10.61</v>
      </c>
      <c r="S11" s="43">
        <v>10.61</v>
      </c>
    </row>
    <row r="12" spans="1:19" ht="52.5" customHeight="1" x14ac:dyDescent="0.25">
      <c r="A12" s="73" t="s">
        <v>187</v>
      </c>
      <c r="B12" s="44" t="s">
        <v>101</v>
      </c>
      <c r="C12" s="52">
        <v>0.82</v>
      </c>
      <c r="D12" s="52">
        <v>0.83</v>
      </c>
      <c r="E12" s="52">
        <v>0.83</v>
      </c>
      <c r="F12" s="132">
        <v>0.83</v>
      </c>
      <c r="G12" s="134"/>
      <c r="H12" s="52">
        <v>0.83</v>
      </c>
      <c r="I12" s="52">
        <v>0.83</v>
      </c>
      <c r="J12" s="52">
        <v>0.83</v>
      </c>
      <c r="K12" s="132">
        <v>0.83</v>
      </c>
      <c r="L12" s="134"/>
      <c r="M12" s="52">
        <v>0.83</v>
      </c>
      <c r="N12" s="52">
        <v>0.83</v>
      </c>
      <c r="O12" s="52">
        <v>0.83</v>
      </c>
      <c r="P12" s="52">
        <v>0.83</v>
      </c>
      <c r="Q12" s="52">
        <v>0.83</v>
      </c>
      <c r="R12" s="52">
        <v>0.83</v>
      </c>
      <c r="S12" s="43">
        <v>0.83</v>
      </c>
    </row>
    <row r="13" spans="1:19" x14ac:dyDescent="0.25">
      <c r="B13" s="16"/>
      <c r="C13" s="16"/>
      <c r="D13" s="16"/>
      <c r="E13" s="16"/>
      <c r="F13" s="16"/>
    </row>
  </sheetData>
  <mergeCells count="20">
    <mergeCell ref="B2:S2"/>
    <mergeCell ref="C1:S1"/>
    <mergeCell ref="B3:B4"/>
    <mergeCell ref="C3:S3"/>
    <mergeCell ref="F4:G4"/>
    <mergeCell ref="L4:M4"/>
    <mergeCell ref="F12:G12"/>
    <mergeCell ref="K12:L12"/>
    <mergeCell ref="F6:G6"/>
    <mergeCell ref="L6:M6"/>
    <mergeCell ref="F7:G7"/>
    <mergeCell ref="L7:M7"/>
    <mergeCell ref="F9:G9"/>
    <mergeCell ref="L9:M9"/>
    <mergeCell ref="A3:A4"/>
    <mergeCell ref="A5:S5"/>
    <mergeCell ref="A8:S8"/>
    <mergeCell ref="A10:S10"/>
    <mergeCell ref="F11:G11"/>
    <mergeCell ref="K11:L11"/>
  </mergeCells>
  <pageMargins left="0.70866141732283472" right="0.70866141732283472" top="0.74803149606299213" bottom="0.74803149606299213" header="0.31496062992125984" footer="0.31496062992125984"/>
  <pageSetup paperSize="9" scale="47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view="pageBreakPreview" zoomScale="70" zoomScaleNormal="100" zoomScaleSheetLayoutView="70" workbookViewId="0">
      <selection activeCell="AD6" sqref="AD6"/>
    </sheetView>
  </sheetViews>
  <sheetFormatPr defaultRowHeight="15" x14ac:dyDescent="0.25"/>
  <cols>
    <col min="1" max="1" width="9.140625" style="12"/>
    <col min="2" max="2" width="66" style="12" customWidth="1"/>
    <col min="3" max="3" width="12.28515625" style="12" customWidth="1"/>
    <col min="4" max="4" width="11.28515625" style="12" customWidth="1"/>
    <col min="5" max="5" width="10.7109375" style="12" customWidth="1"/>
    <col min="6" max="6" width="10.140625" style="12" hidden="1" customWidth="1"/>
    <col min="7" max="9" width="10.140625" style="12" bestFit="1" customWidth="1"/>
    <col min="10" max="10" width="11" style="12" customWidth="1"/>
    <col min="11" max="11" width="10.140625" style="12" hidden="1" customWidth="1"/>
    <col min="12" max="22" width="10.140625" style="12" bestFit="1" customWidth="1"/>
    <col min="23" max="16384" width="9.140625" style="12"/>
  </cols>
  <sheetData>
    <row r="1" spans="1:28" ht="50.25" customHeight="1" x14ac:dyDescent="0.25">
      <c r="B1" s="108" t="s">
        <v>227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ht="42" customHeight="1" x14ac:dyDescent="0.25">
      <c r="B2" s="137" t="s">
        <v>182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spans="1:28" ht="51.75" customHeight="1" x14ac:dyDescent="0.25">
      <c r="A3" s="130" t="s">
        <v>183</v>
      </c>
      <c r="B3" s="138" t="s">
        <v>175</v>
      </c>
      <c r="C3" s="132" t="s">
        <v>93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4"/>
    </row>
    <row r="4" spans="1:28" ht="15.75" customHeight="1" x14ac:dyDescent="0.25">
      <c r="A4" s="131"/>
      <c r="B4" s="138"/>
      <c r="C4" s="53" t="s">
        <v>193</v>
      </c>
      <c r="D4" s="53" t="s">
        <v>194</v>
      </c>
      <c r="E4" s="53" t="s">
        <v>195</v>
      </c>
      <c r="F4" s="53">
        <v>2023</v>
      </c>
      <c r="G4" s="53" t="s">
        <v>196</v>
      </c>
      <c r="H4" s="53" t="s">
        <v>197</v>
      </c>
      <c r="I4" s="53" t="s">
        <v>198</v>
      </c>
      <c r="J4" s="53" t="s">
        <v>199</v>
      </c>
      <c r="K4" s="139" t="s">
        <v>200</v>
      </c>
      <c r="L4" s="139"/>
      <c r="M4" s="53" t="s">
        <v>201</v>
      </c>
      <c r="N4" s="53" t="s">
        <v>202</v>
      </c>
      <c r="O4" s="53" t="s">
        <v>203</v>
      </c>
      <c r="P4" s="53" t="s">
        <v>204</v>
      </c>
      <c r="Q4" s="53" t="s">
        <v>205</v>
      </c>
      <c r="R4" s="53" t="s">
        <v>206</v>
      </c>
      <c r="S4" s="67" t="s">
        <v>207</v>
      </c>
      <c r="T4" s="67" t="s">
        <v>208</v>
      </c>
      <c r="U4" s="67" t="s">
        <v>209</v>
      </c>
      <c r="V4" s="67" t="s">
        <v>210</v>
      </c>
      <c r="W4" s="67" t="s">
        <v>211</v>
      </c>
      <c r="X4" s="67" t="s">
        <v>212</v>
      </c>
      <c r="Y4" s="67" t="s">
        <v>213</v>
      </c>
      <c r="Z4" s="67" t="s">
        <v>214</v>
      </c>
      <c r="AA4" s="67" t="s">
        <v>215</v>
      </c>
      <c r="AB4" s="67" t="s">
        <v>216</v>
      </c>
    </row>
    <row r="5" spans="1:28" ht="24" customHeight="1" x14ac:dyDescent="0.25">
      <c r="A5" s="132" t="s">
        <v>176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4"/>
    </row>
    <row r="6" spans="1:28" ht="108" customHeight="1" x14ac:dyDescent="0.25">
      <c r="A6" s="73" t="s">
        <v>49</v>
      </c>
      <c r="B6" s="41" t="s">
        <v>177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135">
        <v>0</v>
      </c>
      <c r="L6" s="135"/>
      <c r="M6" s="51">
        <v>0</v>
      </c>
      <c r="N6" s="51">
        <v>0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70">
        <v>0</v>
      </c>
      <c r="U6" s="70">
        <v>0</v>
      </c>
      <c r="V6" s="70">
        <v>0</v>
      </c>
      <c r="W6" s="70">
        <v>0</v>
      </c>
      <c r="X6" s="70">
        <v>0</v>
      </c>
      <c r="Y6" s="70">
        <v>0</v>
      </c>
      <c r="Z6" s="70">
        <v>0</v>
      </c>
      <c r="AA6" s="70">
        <v>0</v>
      </c>
      <c r="AB6" s="70">
        <v>0</v>
      </c>
    </row>
    <row r="7" spans="1:28" ht="47.25" customHeight="1" x14ac:dyDescent="0.25">
      <c r="A7" s="73" t="s">
        <v>184</v>
      </c>
      <c r="B7" s="41" t="s">
        <v>178</v>
      </c>
      <c r="C7" s="52">
        <v>0.8</v>
      </c>
      <c r="D7" s="52">
        <v>0.8</v>
      </c>
      <c r="E7" s="52">
        <v>0.4</v>
      </c>
      <c r="F7" s="52">
        <v>0.4</v>
      </c>
      <c r="G7" s="52">
        <v>0</v>
      </c>
      <c r="H7" s="52">
        <v>0</v>
      </c>
      <c r="I7" s="52">
        <v>0</v>
      </c>
      <c r="J7" s="52">
        <v>0</v>
      </c>
      <c r="K7" s="138">
        <v>0</v>
      </c>
      <c r="L7" s="138"/>
      <c r="M7" s="52">
        <v>0</v>
      </c>
      <c r="N7" s="52">
        <v>0</v>
      </c>
      <c r="O7" s="52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</row>
    <row r="8" spans="1:28" ht="22.5" customHeight="1" x14ac:dyDescent="0.25">
      <c r="A8" s="132" t="s">
        <v>179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4"/>
    </row>
    <row r="9" spans="1:28" ht="78" customHeight="1" x14ac:dyDescent="0.25">
      <c r="A9" s="73" t="s">
        <v>185</v>
      </c>
      <c r="B9" s="41" t="s">
        <v>180</v>
      </c>
      <c r="C9" s="52">
        <v>0.55000000000000004</v>
      </c>
      <c r="D9" s="71">
        <v>0.3</v>
      </c>
      <c r="E9" s="71">
        <v>0.3</v>
      </c>
      <c r="F9" s="71">
        <v>0.3</v>
      </c>
      <c r="G9" s="71">
        <v>0.3</v>
      </c>
      <c r="H9" s="71">
        <v>0.3</v>
      </c>
      <c r="I9" s="71">
        <v>0.3</v>
      </c>
      <c r="J9" s="71">
        <v>0.3</v>
      </c>
      <c r="K9" s="136">
        <v>0.3</v>
      </c>
      <c r="L9" s="136"/>
      <c r="M9" s="71">
        <v>0.3</v>
      </c>
      <c r="N9" s="71">
        <v>0.3</v>
      </c>
      <c r="O9" s="71">
        <v>0.3</v>
      </c>
      <c r="P9" s="71">
        <v>0.3</v>
      </c>
      <c r="Q9" s="71">
        <v>0.3</v>
      </c>
      <c r="R9" s="71">
        <v>0.3</v>
      </c>
      <c r="S9" s="71">
        <v>0.3</v>
      </c>
      <c r="T9" s="71">
        <v>0.3</v>
      </c>
      <c r="U9" s="71">
        <v>0.3</v>
      </c>
      <c r="V9" s="71">
        <v>0.3</v>
      </c>
      <c r="W9" s="71">
        <v>0.3</v>
      </c>
      <c r="X9" s="71">
        <v>0.3</v>
      </c>
      <c r="Y9" s="71">
        <v>0.3</v>
      </c>
      <c r="Z9" s="71">
        <v>0.3</v>
      </c>
      <c r="AA9" s="71">
        <v>0.3</v>
      </c>
      <c r="AB9" s="71">
        <v>0.3</v>
      </c>
    </row>
    <row r="10" spans="1:28" ht="86.25" customHeight="1" x14ac:dyDescent="0.25">
      <c r="A10" s="73" t="s">
        <v>188</v>
      </c>
      <c r="B10" s="41" t="s">
        <v>180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138">
        <v>0</v>
      </c>
      <c r="L10" s="138"/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</row>
    <row r="11" spans="1:28" ht="52.5" customHeight="1" x14ac:dyDescent="0.25">
      <c r="A11" s="130" t="s">
        <v>189</v>
      </c>
      <c r="B11" s="143" t="s">
        <v>177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/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41">
        <v>0</v>
      </c>
      <c r="V11" s="141">
        <v>0</v>
      </c>
      <c r="W11" s="138">
        <v>0</v>
      </c>
      <c r="X11" s="138">
        <v>0</v>
      </c>
      <c r="Y11" s="138">
        <v>0</v>
      </c>
      <c r="Z11" s="138">
        <v>0</v>
      </c>
      <c r="AA11" s="138">
        <v>0</v>
      </c>
      <c r="AB11" s="138">
        <v>0</v>
      </c>
    </row>
    <row r="12" spans="1:28" ht="54.75" customHeight="1" x14ac:dyDescent="0.25">
      <c r="A12" s="131"/>
      <c r="B12" s="143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42"/>
      <c r="V12" s="142"/>
      <c r="W12" s="138"/>
      <c r="X12" s="138"/>
      <c r="Y12" s="138"/>
      <c r="Z12" s="138"/>
      <c r="AA12" s="138"/>
      <c r="AB12" s="138"/>
    </row>
    <row r="13" spans="1:28" ht="15.75" x14ac:dyDescent="0.25">
      <c r="A13" s="132" t="s">
        <v>99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4"/>
    </row>
    <row r="14" spans="1:28" ht="72" customHeight="1" x14ac:dyDescent="0.25">
      <c r="A14" s="73" t="s">
        <v>186</v>
      </c>
      <c r="B14" s="44" t="s">
        <v>101</v>
      </c>
      <c r="C14" s="66">
        <v>0.79</v>
      </c>
      <c r="D14" s="66">
        <v>0.79</v>
      </c>
      <c r="E14" s="66">
        <v>0.79</v>
      </c>
      <c r="F14" s="66">
        <v>0.79</v>
      </c>
      <c r="G14" s="66">
        <v>0.79</v>
      </c>
      <c r="H14" s="66">
        <v>0.79</v>
      </c>
      <c r="I14" s="66">
        <v>0.79</v>
      </c>
      <c r="J14" s="140">
        <v>0.79</v>
      </c>
      <c r="K14" s="140"/>
      <c r="L14" s="66">
        <v>0.79</v>
      </c>
      <c r="M14" s="66">
        <v>0.79</v>
      </c>
      <c r="N14" s="66">
        <v>0.79</v>
      </c>
      <c r="O14" s="66">
        <v>0.79</v>
      </c>
      <c r="P14" s="66">
        <v>0.79</v>
      </c>
      <c r="Q14" s="66">
        <v>0.79</v>
      </c>
      <c r="R14" s="66">
        <v>0.79</v>
      </c>
      <c r="S14" s="66">
        <v>0.79</v>
      </c>
      <c r="T14" s="66">
        <v>0.79</v>
      </c>
      <c r="U14" s="66">
        <v>0.79</v>
      </c>
      <c r="V14" s="66">
        <v>0.79</v>
      </c>
      <c r="W14" s="66">
        <v>0.79</v>
      </c>
      <c r="X14" s="66">
        <v>0.79</v>
      </c>
      <c r="Y14" s="66">
        <v>0.79</v>
      </c>
      <c r="Z14" s="66">
        <v>0.79</v>
      </c>
      <c r="AA14" s="66">
        <v>0.79</v>
      </c>
      <c r="AB14" s="66">
        <v>0.79</v>
      </c>
    </row>
    <row r="15" spans="1:28" x14ac:dyDescent="0.25">
      <c r="S15"/>
    </row>
    <row r="16" spans="1:28" x14ac:dyDescent="0.25">
      <c r="S16"/>
    </row>
    <row r="17" spans="19:19" x14ac:dyDescent="0.25">
      <c r="S17"/>
    </row>
    <row r="18" spans="19:19" x14ac:dyDescent="0.25">
      <c r="S18"/>
    </row>
    <row r="19" spans="19:19" x14ac:dyDescent="0.25">
      <c r="S19"/>
    </row>
    <row r="20" spans="19:19" x14ac:dyDescent="0.25">
      <c r="S20"/>
    </row>
    <row r="21" spans="19:19" x14ac:dyDescent="0.25">
      <c r="S21"/>
    </row>
    <row r="22" spans="19:19" x14ac:dyDescent="0.25">
      <c r="S22"/>
    </row>
    <row r="23" spans="19:19" x14ac:dyDescent="0.25">
      <c r="S23"/>
    </row>
    <row r="24" spans="19:19" x14ac:dyDescent="0.25">
      <c r="S24"/>
    </row>
    <row r="25" spans="19:19" x14ac:dyDescent="0.25">
      <c r="S25"/>
    </row>
    <row r="26" spans="19:19" x14ac:dyDescent="0.25">
      <c r="S26"/>
    </row>
    <row r="27" spans="19:19" x14ac:dyDescent="0.25">
      <c r="S27"/>
    </row>
    <row r="28" spans="19:19" x14ac:dyDescent="0.25">
      <c r="S28" s="65"/>
    </row>
    <row r="29" spans="19:19" x14ac:dyDescent="0.25">
      <c r="S29" s="65"/>
    </row>
  </sheetData>
  <mergeCells count="41">
    <mergeCell ref="K6:L6"/>
    <mergeCell ref="K7:L7"/>
    <mergeCell ref="AB11:AB12"/>
    <mergeCell ref="V11:V12"/>
    <mergeCell ref="W11:W12"/>
    <mergeCell ref="X11:X12"/>
    <mergeCell ref="Y11:Y12"/>
    <mergeCell ref="Z11:Z12"/>
    <mergeCell ref="AA11:AA12"/>
    <mergeCell ref="P11:P12"/>
    <mergeCell ref="Q11:Q12"/>
    <mergeCell ref="R11:R12"/>
    <mergeCell ref="N11:N12"/>
    <mergeCell ref="O11:O12"/>
    <mergeCell ref="B2:AB2"/>
    <mergeCell ref="B1:AB1"/>
    <mergeCell ref="C3:AB3"/>
    <mergeCell ref="B3:B4"/>
    <mergeCell ref="K4:L4"/>
    <mergeCell ref="B11:B12"/>
    <mergeCell ref="C11:C12"/>
    <mergeCell ref="D11:D12"/>
    <mergeCell ref="K11:L12"/>
    <mergeCell ref="M11:M12"/>
    <mergeCell ref="J11:J12"/>
    <mergeCell ref="J14:K14"/>
    <mergeCell ref="A3:A4"/>
    <mergeCell ref="A5:AB5"/>
    <mergeCell ref="A8:AB8"/>
    <mergeCell ref="A11:A12"/>
    <mergeCell ref="A13:AB13"/>
    <mergeCell ref="K9:L9"/>
    <mergeCell ref="K10:L10"/>
    <mergeCell ref="E11:E12"/>
    <mergeCell ref="T11:T12"/>
    <mergeCell ref="U11:U12"/>
    <mergeCell ref="F11:F12"/>
    <mergeCell ref="G11:G12"/>
    <mergeCell ref="H11:H12"/>
    <mergeCell ref="S11:S12"/>
    <mergeCell ref="I11:I12"/>
  </mergeCells>
  <pageMargins left="0.70866141732283472" right="0.70866141732283472" top="0.74803149606299213" bottom="0.74803149606299213" header="0.31496062992125984" footer="0.31496062992125984"/>
  <pageSetup paperSize="9" scale="4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стр.1</vt:lpstr>
      <vt:lpstr>Лист2</vt:lpstr>
      <vt:lpstr>Лист 3</vt:lpstr>
      <vt:lpstr>лист 4</vt:lpstr>
      <vt:lpstr>лист 5</vt:lpstr>
      <vt:lpstr>Лист 6</vt:lpstr>
      <vt:lpstr>Лист 7</vt:lpstr>
      <vt:lpstr>'Лист 3'!Область_печати</vt:lpstr>
      <vt:lpstr>'лист 4'!Область_печати</vt:lpstr>
      <vt:lpstr>'лист 5'!Область_печати</vt:lpstr>
      <vt:lpstr>'Лист 6'!Область_печати</vt:lpstr>
      <vt:lpstr>'Лист 7'!Область_печати</vt:lpstr>
      <vt:lpstr>Лист2!Область_печати</vt:lpstr>
      <vt:lpstr>стр.1!Область_печати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2022-04-28T11:10:12Z</dcterms:modified>
</cp:coreProperties>
</file>