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 activeTab="6"/>
  </bookViews>
  <sheets>
    <sheet name="стр.1" sheetId="8" r:id="rId1"/>
    <sheet name="Лист2" sheetId="12" r:id="rId2"/>
    <sheet name="Лист 3" sheetId="2" r:id="rId3"/>
    <sheet name="лист 4" sheetId="13" r:id="rId4"/>
    <sheet name="лист 5" sheetId="11" r:id="rId5"/>
    <sheet name="Лист 6" sheetId="7" r:id="rId6"/>
    <sheet name="Лист 7" sheetId="14" r:id="rId7"/>
  </sheets>
  <definedNames>
    <definedName name="_xlnm.Print_Area" localSheetId="2">'Лист 3'!$A$1:$AJ$15</definedName>
    <definedName name="_xlnm.Print_Area" localSheetId="3">'лист 4'!$A$1:$Q$24</definedName>
    <definedName name="_xlnm.Print_Area" localSheetId="4">'лист 5'!$A$1:$AA$25</definedName>
    <definedName name="_xlnm.Print_Area" localSheetId="5">'Лист 6'!$A$1:$S$13</definedName>
    <definedName name="_xlnm.Print_Area" localSheetId="6">'Лист 7'!$A$1:$AB$15</definedName>
    <definedName name="_xlnm.Print_Area" localSheetId="1">Лист2!$A$1:$Z$24</definedName>
    <definedName name="_xlnm.Print_Area" localSheetId="0">стр.1!$A$1:$B$25</definedName>
  </definedNames>
  <calcPr calcId="145621" iterate="1"/>
</workbook>
</file>

<file path=xl/calcChain.xml><?xml version="1.0" encoding="utf-8"?>
<calcChain xmlns="http://schemas.openxmlformats.org/spreadsheetml/2006/main">
  <c r="I8" i="13" l="1"/>
  <c r="M8" i="13"/>
  <c r="Q8" i="13"/>
  <c r="L7" i="12"/>
  <c r="L22" i="12" s="1"/>
  <c r="U11" i="2"/>
  <c r="U13" i="2" s="1"/>
  <c r="L8" i="11" s="1"/>
  <c r="AA13" i="2"/>
  <c r="R8" i="11" s="1"/>
  <c r="AB13" i="2"/>
  <c r="S8" i="11" s="1"/>
  <c r="AC13" i="2"/>
  <c r="T8" i="11" s="1"/>
  <c r="AD13" i="2"/>
  <c r="U8" i="11" s="1"/>
  <c r="AE13" i="2"/>
  <c r="V8" i="11" s="1"/>
  <c r="AF13" i="2"/>
  <c r="W8" i="11" s="1"/>
  <c r="AG13" i="2"/>
  <c r="X8" i="11" s="1"/>
  <c r="AH13" i="2"/>
  <c r="Y8" i="11" s="1"/>
  <c r="AI13" i="2"/>
  <c r="Z8" i="11" s="1"/>
  <c r="AJ13" i="2"/>
  <c r="AA8" i="11" s="1"/>
  <c r="Z13" i="2"/>
  <c r="Q8" i="11" s="1"/>
  <c r="Y13" i="2"/>
  <c r="P8" i="11" s="1"/>
  <c r="X13" i="2"/>
  <c r="O8" i="11" s="1"/>
  <c r="W13" i="2"/>
  <c r="N8" i="11" s="1"/>
  <c r="T13" i="2"/>
  <c r="K8" i="11" s="1"/>
  <c r="S13" i="2"/>
  <c r="J8" i="11" s="1"/>
  <c r="Q13" i="2"/>
  <c r="H8" i="11" s="1"/>
  <c r="M13" i="2"/>
  <c r="D8" i="11" s="1"/>
  <c r="L13" i="2"/>
  <c r="J12" i="2"/>
  <c r="I12" i="2"/>
  <c r="J11" i="2"/>
  <c r="I11" i="2"/>
  <c r="G9" i="2"/>
  <c r="R7" i="2"/>
  <c r="R13" i="2" s="1"/>
  <c r="I8" i="11" s="1"/>
  <c r="N7" i="2"/>
  <c r="N13" i="2" s="1"/>
  <c r="E8" i="11" s="1"/>
  <c r="L20" i="12"/>
  <c r="O17" i="12"/>
  <c r="P17" i="12" s="1"/>
  <c r="L14" i="12"/>
  <c r="O11" i="12"/>
  <c r="N11" i="12" s="1"/>
  <c r="P11" i="12" s="1"/>
  <c r="Z21" i="12"/>
  <c r="Z22" i="12" s="1"/>
  <c r="Y21" i="12"/>
  <c r="Y22" i="12" s="1"/>
  <c r="P8" i="13" s="1"/>
  <c r="X21" i="12"/>
  <c r="X22" i="12" s="1"/>
  <c r="O8" i="13" s="1"/>
  <c r="W21" i="12"/>
  <c r="W22" i="12" s="1"/>
  <c r="N8" i="13" s="1"/>
  <c r="V21" i="12"/>
  <c r="V22" i="12" s="1"/>
  <c r="U21" i="12"/>
  <c r="U22" i="12" s="1"/>
  <c r="L8" i="13" s="1"/>
  <c r="T21" i="12"/>
  <c r="T22" i="12" s="1"/>
  <c r="K8" i="13" s="1"/>
  <c r="S21" i="12"/>
  <c r="S22" i="12" s="1"/>
  <c r="J8" i="13" s="1"/>
  <c r="R21" i="12"/>
  <c r="R22" i="12" s="1"/>
  <c r="Q21" i="12"/>
  <c r="Q22" i="12" s="1"/>
  <c r="H8" i="13" s="1"/>
  <c r="P21" i="12"/>
  <c r="O21" i="12"/>
  <c r="J21" i="12"/>
  <c r="I21" i="12"/>
  <c r="J20" i="12"/>
  <c r="F20" i="12"/>
  <c r="F21" i="12" s="1"/>
  <c r="D20" i="12"/>
  <c r="K18" i="12"/>
  <c r="I18" i="12"/>
  <c r="F18" i="12"/>
  <c r="G17" i="12"/>
  <c r="F17" i="12"/>
  <c r="D17" i="12"/>
  <c r="D21" i="12" s="1"/>
  <c r="G14" i="12"/>
  <c r="G18" i="12" s="1"/>
  <c r="J18" i="12" s="1"/>
  <c r="F14" i="12"/>
  <c r="F13" i="12" s="1"/>
  <c r="F19" i="12" s="1"/>
  <c r="I13" i="12"/>
  <c r="I19" i="12" s="1"/>
  <c r="G13" i="12"/>
  <c r="D13" i="12"/>
  <c r="D19" i="12" s="1"/>
  <c r="K12" i="12"/>
  <c r="G12" i="12"/>
  <c r="H11" i="12"/>
  <c r="G11" i="12"/>
  <c r="F11" i="12"/>
  <c r="J7" i="12"/>
  <c r="G7" i="12"/>
  <c r="F7" i="12"/>
  <c r="O7" i="2" l="1"/>
  <c r="O13" i="2" s="1"/>
  <c r="F8" i="11" s="1"/>
  <c r="V11" i="2"/>
  <c r="V13" i="2" s="1"/>
  <c r="M8" i="11" s="1"/>
  <c r="O22" i="12"/>
  <c r="F8" i="13" s="1"/>
  <c r="P22" i="12"/>
  <c r="G8" i="13" s="1"/>
  <c r="G19" i="12"/>
  <c r="G20" i="12" s="1"/>
  <c r="G21" i="12" s="1"/>
  <c r="P7" i="2" l="1"/>
  <c r="P13" i="2" s="1"/>
  <c r="G8" i="11" s="1"/>
  <c r="C8" i="11" s="1"/>
  <c r="C12" i="11" s="1"/>
  <c r="C9" i="11" l="1"/>
  <c r="D15" i="13" l="1"/>
  <c r="C18" i="13" l="1"/>
  <c r="C16" i="13"/>
  <c r="R12" i="11" l="1"/>
  <c r="S12" i="11"/>
  <c r="T12" i="11"/>
  <c r="U12" i="11"/>
  <c r="V12" i="11"/>
  <c r="W12" i="11"/>
  <c r="Y12" i="11"/>
  <c r="Z12" i="11"/>
  <c r="AA12" i="11"/>
  <c r="C23" i="11"/>
  <c r="C22" i="11"/>
  <c r="C21" i="11"/>
  <c r="C20" i="11"/>
  <c r="C19" i="11"/>
  <c r="C18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E14" i="11" s="1"/>
  <c r="E24" i="11" s="1"/>
  <c r="D17" i="11"/>
  <c r="D14" i="11" s="1"/>
  <c r="C16" i="11"/>
  <c r="B16" i="11"/>
  <c r="AA15" i="11"/>
  <c r="Z15" i="11"/>
  <c r="Z14" i="11" s="1"/>
  <c r="Z24" i="11" s="1"/>
  <c r="Y15" i="11"/>
  <c r="X15" i="11"/>
  <c r="W15" i="11"/>
  <c r="V15" i="11"/>
  <c r="V14" i="11" s="1"/>
  <c r="V24" i="11" s="1"/>
  <c r="U15" i="11"/>
  <c r="T15" i="11"/>
  <c r="S15" i="11"/>
  <c r="R15" i="11"/>
  <c r="R14" i="11" s="1"/>
  <c r="R24" i="11" s="1"/>
  <c r="Q15" i="11"/>
  <c r="P15" i="11"/>
  <c r="O15" i="11"/>
  <c r="N15" i="11"/>
  <c r="M15" i="11"/>
  <c r="M14" i="11" s="1"/>
  <c r="M24" i="11" s="1"/>
  <c r="L15" i="11"/>
  <c r="K15" i="11"/>
  <c r="J15" i="11"/>
  <c r="J14" i="11" s="1"/>
  <c r="J24" i="11" s="1"/>
  <c r="I15" i="11"/>
  <c r="H15" i="11"/>
  <c r="G15" i="11"/>
  <c r="F15" i="11"/>
  <c r="Q14" i="11"/>
  <c r="Q24" i="11" s="1"/>
  <c r="X12" i="11"/>
  <c r="E12" i="11"/>
  <c r="D12" i="11"/>
  <c r="C11" i="11"/>
  <c r="C10" i="11"/>
  <c r="B6" i="11"/>
  <c r="C6" i="11" s="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C23" i="13"/>
  <c r="C22" i="13"/>
  <c r="C21" i="13"/>
  <c r="C20" i="13"/>
  <c r="C19" i="13"/>
  <c r="D14" i="13"/>
  <c r="D24" i="13" s="1"/>
  <c r="B16" i="13"/>
  <c r="Q15" i="13"/>
  <c r="Q14" i="13" s="1"/>
  <c r="Q24" i="13" s="1"/>
  <c r="P15" i="13"/>
  <c r="P14" i="13" s="1"/>
  <c r="P24" i="13" s="1"/>
  <c r="O15" i="13"/>
  <c r="O14" i="13" s="1"/>
  <c r="O24" i="13" s="1"/>
  <c r="N15" i="13"/>
  <c r="N14" i="13" s="1"/>
  <c r="N24" i="13" s="1"/>
  <c r="M15" i="13"/>
  <c r="L15" i="13"/>
  <c r="L14" i="13" s="1"/>
  <c r="L24" i="13" s="1"/>
  <c r="K15" i="13"/>
  <c r="K14" i="13" s="1"/>
  <c r="K24" i="13" s="1"/>
  <c r="J15" i="13"/>
  <c r="J14" i="13" s="1"/>
  <c r="J24" i="13" s="1"/>
  <c r="I15" i="13"/>
  <c r="I14" i="13" s="1"/>
  <c r="I24" i="13" s="1"/>
  <c r="H15" i="13"/>
  <c r="H14" i="13" s="1"/>
  <c r="H24" i="13" s="1"/>
  <c r="G15" i="13"/>
  <c r="F15" i="13"/>
  <c r="F14" i="13" s="1"/>
  <c r="F24" i="13" s="1"/>
  <c r="E15" i="13"/>
  <c r="E14" i="13" s="1"/>
  <c r="E24" i="13" s="1"/>
  <c r="M14" i="13"/>
  <c r="M24" i="13" s="1"/>
  <c r="C11" i="13"/>
  <c r="C10" i="13"/>
  <c r="C9" i="13"/>
  <c r="B6" i="13"/>
  <c r="C6" i="13" s="1"/>
  <c r="D6" i="13" s="1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C15" i="11" l="1"/>
  <c r="I14" i="11"/>
  <c r="I24" i="11" s="1"/>
  <c r="U14" i="11"/>
  <c r="U24" i="11" s="1"/>
  <c r="Y14" i="11"/>
  <c r="Y24" i="11" s="1"/>
  <c r="G14" i="11"/>
  <c r="G24" i="11" s="1"/>
  <c r="K14" i="11"/>
  <c r="K24" i="11" s="1"/>
  <c r="O14" i="11"/>
  <c r="O24" i="11" s="1"/>
  <c r="S14" i="11"/>
  <c r="S24" i="11" s="1"/>
  <c r="C15" i="13"/>
  <c r="H14" i="11"/>
  <c r="H24" i="11" s="1"/>
  <c r="L14" i="11"/>
  <c r="L24" i="11" s="1"/>
  <c r="P14" i="11"/>
  <c r="P24" i="11" s="1"/>
  <c r="T14" i="11"/>
  <c r="T24" i="11" s="1"/>
  <c r="X14" i="11"/>
  <c r="X24" i="11" s="1"/>
  <c r="W14" i="11"/>
  <c r="W24" i="11" s="1"/>
  <c r="AA14" i="11"/>
  <c r="AA24" i="11" s="1"/>
  <c r="C17" i="11"/>
  <c r="N14" i="11"/>
  <c r="N24" i="11" s="1"/>
  <c r="C17" i="13"/>
  <c r="D24" i="11"/>
  <c r="F14" i="11"/>
  <c r="F24" i="11" s="1"/>
  <c r="G14" i="13"/>
  <c r="G24" i="13" s="1"/>
  <c r="C24" i="13" s="1"/>
  <c r="C24" i="11" l="1"/>
  <c r="C14" i="11"/>
  <c r="C14" i="13"/>
  <c r="Q12" i="11" l="1"/>
  <c r="P12" i="11"/>
  <c r="O12" i="11"/>
  <c r="N12" i="11"/>
  <c r="M12" i="11"/>
  <c r="J12" i="11"/>
  <c r="L12" i="11"/>
  <c r="K12" i="11" l="1"/>
  <c r="F12" i="13"/>
  <c r="H12" i="13"/>
  <c r="G12" i="13"/>
  <c r="F12" i="11" l="1"/>
  <c r="G12" i="11"/>
  <c r="I12" i="13"/>
  <c r="I12" i="11" l="1"/>
  <c r="J12" i="13"/>
  <c r="H12" i="11" l="1"/>
  <c r="K12" i="13"/>
  <c r="L12" i="13" l="1"/>
  <c r="M12" i="13" l="1"/>
  <c r="N12" i="13" l="1"/>
  <c r="O12" i="13" l="1"/>
  <c r="Q12" i="13" l="1"/>
  <c r="P12" i="13"/>
  <c r="C8" i="13"/>
  <c r="D8" i="13"/>
  <c r="E8" i="13"/>
  <c r="C12" i="13"/>
  <c r="D12" i="13"/>
  <c r="E12" i="13"/>
  <c r="M21" i="12"/>
  <c r="N21" i="12"/>
  <c r="M22" i="12"/>
  <c r="N22" i="12"/>
</calcChain>
</file>

<file path=xl/sharedStrings.xml><?xml version="1.0" encoding="utf-8"?>
<sst xmlns="http://schemas.openxmlformats.org/spreadsheetml/2006/main" count="329" uniqueCount="204">
  <si>
    <t>1.1</t>
  </si>
  <si>
    <t>1.2</t>
  </si>
  <si>
    <t>№, п/п</t>
  </si>
  <si>
    <t>Цели реализации (группы) / краткое описание мероприятий</t>
  </si>
  <si>
    <t>Технические характеристики объекта до выполнения мероприятия</t>
  </si>
  <si>
    <t>Технические характеристики объекта после выполнения мероприятия</t>
  </si>
  <si>
    <t>Стоимость реализации мероприятия, тыс.руб. (с НДС)</t>
  </si>
  <si>
    <t xml:space="preserve">Показатель </t>
  </si>
  <si>
    <t>Ед. изм.</t>
  </si>
  <si>
    <t>Значение показателя</t>
  </si>
  <si>
    <t>1.</t>
  </si>
  <si>
    <t>Новое строительство</t>
  </si>
  <si>
    <t>-</t>
  </si>
  <si>
    <t>Местонахождение регулируемой организации</t>
  </si>
  <si>
    <t>Сроки реализации инвестиционной программы</t>
  </si>
  <si>
    <t>Лица, ответственные за разработку инвестиционной программы</t>
  </si>
  <si>
    <t>Контактная информация лиц, ответственных за разработку инвестиционной программы</t>
  </si>
  <si>
    <t>Наименование органа исполнительной власти субъекта РФ или органа местного самоуправления, утвердившего инвестиционную программу</t>
  </si>
  <si>
    <t>Департамент энергетики и тарифов Ивановской области</t>
  </si>
  <si>
    <t>Местонахождение органа, утвердившего инвестиционную программу</t>
  </si>
  <si>
    <t>Должностное лицо, утвердившее инвестиционную программу</t>
  </si>
  <si>
    <t>Дата утверждения инвестиционной программы</t>
  </si>
  <si>
    <t>Контактная информация лица, ответственного за утверждение инвестиционной программы</t>
  </si>
  <si>
    <t>Наименование органа местного самоуправления, согласовавшего инвестиционную программу</t>
  </si>
  <si>
    <t>Местонахождение органа, согласовавшего инвестиционную программу</t>
  </si>
  <si>
    <t>Должностное лицо, согласовавшее инвестиционную программу</t>
  </si>
  <si>
    <t>Дата согласования инвестиционной программы</t>
  </si>
  <si>
    <t>Контактная информация лица, ответственного за согласование инвестиционной программы</t>
  </si>
  <si>
    <t>1.1.1</t>
  </si>
  <si>
    <t>(наименование регулируемой организации)</t>
  </si>
  <si>
    <t>(название инвестиционной программы)</t>
  </si>
  <si>
    <t>Начальник Департамента – Морева Евгения Николаевна</t>
  </si>
  <si>
    <t>в том числе по годам:</t>
  </si>
  <si>
    <t>Финансирование мероприятий</t>
  </si>
  <si>
    <t>Собственные средства</t>
  </si>
  <si>
    <t>Привлеченные средства</t>
  </si>
  <si>
    <t>Возврат финансовых средств</t>
  </si>
  <si>
    <t>амортизационные отчисления</t>
  </si>
  <si>
    <r>
      <t xml:space="preserve">Наименование организации, в отношении которой разрабатывается инвестиционная программа в сфере </t>
    </r>
    <r>
      <rPr>
        <sz val="14"/>
        <rFont val="Times New Roman"/>
        <family val="1"/>
        <charset val="204"/>
      </rPr>
      <t>водоотведения</t>
    </r>
  </si>
  <si>
    <t>Бюджетное финансирование</t>
  </si>
  <si>
    <t>153022, г. Иваново, ул. Велижская, 8</t>
  </si>
  <si>
    <t xml:space="preserve">Директор ООО «Илада» - Грушин Илья Александрович
</t>
  </si>
  <si>
    <t>тел.: +7 905 157 40 28</t>
  </si>
  <si>
    <t>тел./факс: (4932) 93-85-91</t>
  </si>
  <si>
    <t xml:space="preserve">Юридический адрес: 153012, г. Иваново, ул. Пушкина, 33-35
Почтовый адрес: 155350, г. Пучеж, ул.30-лет Победы.д.6 оф.10
</t>
  </si>
  <si>
    <t>Наименование объекта (мероприятия)</t>
  </si>
  <si>
    <t>Место расположения объектов</t>
  </si>
  <si>
    <t>Год начала строительства /реконструкции</t>
  </si>
  <si>
    <t xml:space="preserve">Строительство объектов не связанных с подключением  </t>
  </si>
  <si>
    <t>1.1.</t>
  </si>
  <si>
    <t xml:space="preserve">Строительство объектов централизованной системы водоснабжения </t>
  </si>
  <si>
    <t>1.1.1.</t>
  </si>
  <si>
    <t>Протяженность (L)</t>
  </si>
  <si>
    <t>м</t>
  </si>
  <si>
    <t>1.1.2.</t>
  </si>
  <si>
    <t>Реконструкция</t>
  </si>
  <si>
    <t>Диаметр (D)</t>
  </si>
  <si>
    <t>мм</t>
  </si>
  <si>
    <t>Протяженность (L) стальные трубы</t>
  </si>
  <si>
    <t>Протяженность (L) полиэтилновоые трубы</t>
  </si>
  <si>
    <t>ВСЕГО ПО ПРОГРАММЕ</t>
  </si>
  <si>
    <t>№
п/п</t>
  </si>
  <si>
    <t>Источники финансирования</t>
  </si>
  <si>
    <t>в том числе по годам (с учетом НДС)</t>
  </si>
  <si>
    <t>Всего                    (2021-2034 гг.)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</si>
  <si>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</si>
  <si>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</si>
  <si>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</si>
  <si>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</si>
  <si>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</si>
  <si>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</si>
  <si>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</si>
  <si>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</si>
  <si>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</si>
  <si>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</si>
  <si>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</si>
  <si>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</si>
  <si>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</si>
  <si>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</si>
  <si>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1</t>
  </si>
  <si>
    <t>2</t>
  </si>
  <si>
    <t>3</t>
  </si>
  <si>
    <t>4</t>
  </si>
  <si>
    <t>Прочие источники финансирования</t>
  </si>
  <si>
    <t>ИТОГО по программе</t>
  </si>
  <si>
    <t>в т.ч. без учета НДС</t>
  </si>
  <si>
    <t>прибыль, направленная на инвестиции</t>
  </si>
  <si>
    <t>1.2.1</t>
  </si>
  <si>
    <t>1.3</t>
  </si>
  <si>
    <t>средства, полученные за счет платы за подключение</t>
  </si>
  <si>
    <t>1.4</t>
  </si>
  <si>
    <t>прочие собственные средства, в т.ч. средства от эмиссии ценных бумаг (не учитываемые в составе тарифов)</t>
  </si>
  <si>
    <t>Наименование показателя</t>
  </si>
  <si>
    <t>Значение</t>
  </si>
  <si>
    <t>1. Показатели качества воды (в отношении питьевой воды)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</si>
  <si>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</si>
  <si>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</si>
  <si>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2. Показатель надежности и бесперебойности</t>
  </si>
  <si>
    <t>Для централизованных систем холодного водоснабжения: количество перерывов в подаче воды, зафиксированных в местах исполнения обязательств организацией, осуществляющей холодное водоснабжение,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водоснабжение, в расчете на протяженность водопроводной сети в год (ед./км)</t>
  </si>
  <si>
    <t>3. Показатели энергетической эффективности</t>
  </si>
  <si>
    <t>Доля потерь воды в централизованных системах водоснабжения при транспортировке в общем объеме воды, поданной в водопроводную сеть (в процентах)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</si>
  <si>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 (кВт*ч/куб. м)</t>
  </si>
  <si>
    <t>Паспорт инвестиционной программы в сфере водоснабжения и водоотведения</t>
  </si>
  <si>
    <t>2021 – 2034 гг. в сфере водоснабжения, 2021-2044 гг. в сфере водоотведения</t>
  </si>
  <si>
    <t xml:space="preserve">Полное наименование организации:
Общество с ограниченной ответственностью «Илада»
</t>
  </si>
  <si>
    <t xml:space="preserve">Протяженность (L) </t>
  </si>
  <si>
    <t>1.1.3.</t>
  </si>
  <si>
    <t>1.1.4.</t>
  </si>
  <si>
    <t>1.1.5.</t>
  </si>
  <si>
    <t>1.1.6.</t>
  </si>
  <si>
    <t xml:space="preserve">Строительство объектов централизованной системы водоотведения </t>
  </si>
  <si>
    <t>Протяженность (L) чугунные трубы</t>
  </si>
  <si>
    <t xml:space="preserve">Протяженность (L) канализационных безнапорных раструбных труб из поливинилхлорида (ПВХ) </t>
  </si>
  <si>
    <t>Площадь</t>
  </si>
  <si>
    <t>м2</t>
  </si>
  <si>
    <t>Производительность</t>
  </si>
  <si>
    <t>м3/сут</t>
  </si>
  <si>
    <t>в том числе по годам (с учетом  НДС)</t>
  </si>
  <si>
    <t>Всего                    (2021-2044 гг.)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</si>
  <si>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</si>
  <si>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</si>
  <si>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</si>
  <si>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</si>
  <si>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</si>
  <si>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</si>
  <si>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</si>
  <si>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</si>
  <si>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</si>
  <si>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</si>
  <si>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Наименование показателя (в сфере водоотведения)</t>
  </si>
  <si>
    <t>1. Показатель надежности и бесперебойности для централизованных систем водоотведения:</t>
  </si>
  <si>
    <t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(в процентах)</t>
  </si>
  <si>
    <t>Удельное количество аварий и засоров в расчете на протяженность канализационной сети в год (ед./км)</t>
  </si>
  <si>
    <t>2. Показатели качества очистки сточных вод</t>
  </si>
  <si>
    <t>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 ( в процентах)</t>
  </si>
  <si>
    <t>№ п/п</t>
  </si>
  <si>
    <t>1.2.</t>
  </si>
  <si>
    <t>2.1.</t>
  </si>
  <si>
    <t>3.1.</t>
  </si>
  <si>
    <t>3.2.</t>
  </si>
  <si>
    <t>2.2.</t>
  </si>
  <si>
    <t>2.3.</t>
  </si>
  <si>
    <t>ООО «Илада» (Мортковское сельское поселение Пучежский муниципальный район)</t>
  </si>
  <si>
    <t>Администрация Мортковского сельского поселения Пучежского муниципального района Ивановской области</t>
  </si>
  <si>
    <t>Юридический адрес: 155373, Ивановская область, Пучежский район, с. Мортки, ул. Школьная, д.9
Почтовый адрес: 155373, Ивановская область, Пучежский район, с. Мортки, ул. Школьная, д.9</t>
  </si>
  <si>
    <t>Тел./факс: 89065129310</t>
  </si>
  <si>
    <t>Ограждение зон санитарной охраны буровой скважины № 65б д. Дмитриево Большое</t>
  </si>
  <si>
    <t>Ивановская область, Пучежский район, д. Дмитриево Большо, скважина № 65б д.</t>
  </si>
  <si>
    <t xml:space="preserve">Реконструкция водопроводных сетей с. Канадаурово. Ограждение зон санитарной охраны буровой скважины № 62в/102, с. Кандаурово </t>
  </si>
  <si>
    <t xml:space="preserve">Ивановская область, Пучежский район, с. Кандаурово( от ул. Новая д. 28 до д. 20,
от ул. Зеленая д. 4 до д. 17)
</t>
  </si>
  <si>
    <t>Ограждение зон санитарной охраны буровой скважины № 62а/100, с. Кандаурово</t>
  </si>
  <si>
    <t>Ивановская область, Пучежский район, с. Кандауров, скважина № 62/100.</t>
  </si>
  <si>
    <t>Реконструкция водопроводных сетей с. Мортки. Ограждение зон санитарной охраны буровой скважины №3, с. Мортки</t>
  </si>
  <si>
    <t>Ивановская область, Пучежский район, с. Мортки (От ул. Мира д. 3 до д. 11, от ул. Школьная д. 1  до д. 3,ул. Мира гараж до д. 5Б и до ФАП,)</t>
  </si>
  <si>
    <t>Ограждение зон санитарной охраны буровой скважины № 109, д. Дмитриево Большое</t>
  </si>
  <si>
    <t>Ивановская область, Пучежский район, д. Дмитриев, скважина № 109.</t>
  </si>
  <si>
    <t>Реконструкция электрооборудования и мероприятия по энергосбережению буровых скважин Мортковского сельского поселения</t>
  </si>
  <si>
    <t>Ивановская область, Пучежский район, с. Мортки</t>
  </si>
  <si>
    <t>Реконструкция канализационных сетей д. Дмитриево Большое</t>
  </si>
  <si>
    <t>Ивановская область, Пучежский район, д. Дмитриево Большое(от ул. Молодежная, д. 3 до конца улицы (500 м восточнее от д. 1 по ул. Молодежная).</t>
  </si>
  <si>
    <t>Строительство очистных сооружений, д. Дмитриево Большое</t>
  </si>
  <si>
    <t>Ивановская область, Пучежский район, д. Дмитриево Большое</t>
  </si>
  <si>
    <t>Финансовый план инвестиционной программы ООО «Илада» по комплексному развитию системы водоснабжения Мортковского сельского поселения Пучежского муниципального района на период 2021-2034 годы</t>
  </si>
  <si>
    <t>Перечень мероприятий инвестиционной программы ООО «Илада» по комплексному развитию системы водоснабжения Мортковского сельского поселения Пучежского муниципального района на период 2021-2034 годы</t>
  </si>
  <si>
    <t>Перечень мероприятий инвестиционной программы ООО «Илада» по комплексному развитию системы водоотведения Мортковсского сельского поселения Пучежского муниципального района на период 2021-2044 годы</t>
  </si>
  <si>
    <t>Финансовый план инвестиционной программы ООО «Илада» по комплексному развитию системы водоотведения Мортковского сельского поселения Пучежского муниципального района на период 2021-2044 годы</t>
  </si>
  <si>
    <t>Плановые значения показателей надежности, качества и энергетической эффективности, достижение которых предусмотрено в результате реализации мероприятий инвестиционной программы ООО «Илада» по комплексному развитию системы водоснабжения Мортковского сельского поселения Пучежского муниципального района на период 2021-2034 год</t>
  </si>
  <si>
    <t>Плановые значения показателей надежности, качества и энергетической эффективности, достижение которых предусмотрено в результате реализации мероприятий инвестиционной программы ООО «Илада» по комплексному развитию системы водоотведения Мортковского сельского поселения Пучежского муниципального района на период 2021-2044 год</t>
  </si>
  <si>
    <t>Инвестиционная программа ООО «Илада» по комплексному развитию систем водоснабжения и водоотведения Мортковского сельского поселения Пучежского муниципального района на период 2021-2044 годы</t>
  </si>
  <si>
    <t xml:space="preserve">Серова З.Б., глава Мортковского сельского поселения Пучежского муниципального района </t>
  </si>
  <si>
    <t>2021 г.</t>
  </si>
  <si>
    <t>2022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</si>
  <si>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</si>
  <si>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</si>
  <si>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</si>
  <si>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</si>
  <si>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</si>
  <si>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</si>
  <si>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</si>
  <si>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</si>
  <si>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2031 г.</t>
  </si>
  <si>
    <t>2032 г.</t>
  </si>
  <si>
    <t>2033 г.</t>
  </si>
  <si>
    <t>2034 г.</t>
  </si>
  <si>
    <t>2020 г.</t>
  </si>
  <si>
    <t>2035 г.</t>
  </si>
  <si>
    <t>2036 г.</t>
  </si>
  <si>
    <t>2037 г.</t>
  </si>
  <si>
    <t>2038 г.</t>
  </si>
  <si>
    <t>2039 г.</t>
  </si>
  <si>
    <t>2040 г.</t>
  </si>
  <si>
    <t>2041 г.</t>
  </si>
  <si>
    <t>2042 г.</t>
  </si>
  <si>
    <t>2043 г.</t>
  </si>
  <si>
    <t>2044 г.</t>
  </si>
  <si>
    <t>Примечание: суммы мероприятий строительства объектов централизованной системы водоснабжения, указанные в инвестиционной программе  не привышают укрупненных сметных расчетов, финансовый план утвержден на основании сметных расчетов.</t>
  </si>
  <si>
    <t>Примечание: суммы мероприятий строительства объектов централизованной системы водоотведения, указанные в инвестиционной программе  не привышают укрупненных сметных расчетов, финансовый план утвержден на основании сметных расчетов.</t>
  </si>
  <si>
    <t>Приложение 12 к протоколу заседания Правления
Департамента энергетики и тарифов
Ивановской области от 04.03.2022 № 9/3</t>
  </si>
  <si>
    <t>Приложение 13 к протоколу заседания Правления
Департамента энергетики и тарифов
Ивановской области от 04.03.2022 № 9/3</t>
  </si>
  <si>
    <t>Приложение 14 к протоколу заседания Правления
Департамента энергетики и тарифов
Ивановской области от 04.03.2022 № 9/3</t>
  </si>
  <si>
    <t>Приложение 15 к протоколу заседания Правления
Департамента энергетики и тарифов
Ивановской области от 04.03.2022 № 9/3</t>
  </si>
  <si>
    <t>Приложение 16 к протоколу заседания Правления
Департамента энергетики и тарифов
Ивановской области от 04.03.2022 № 9/3</t>
  </si>
  <si>
    <t>Приложение 17 к протоколу заседания Правления
Департамента энергетики и тарифов
Ивановской области от 04.03.2022 № 9/3</t>
  </si>
  <si>
    <t>Приложение 18 к протоколу заседания Правления
Департамента энергетики и тарифов
Ивановской области от 04.03.2022 № 9/3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</si>
</sst>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р.&quot;* #,##0.00_);_(&quot;р.&quot;* \(#,##0.00\);_(&quot;р.&quot;* &quot;-&quot;??_);_(@_)"/>
    <numFmt numFmtId="165" formatCode="#,##0.000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2.5"/>
      <name val="Times New Roman"/>
      <family val="1"/>
      <charset val="204"/>
    </font>
    <font>
      <sz val="12.5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8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1" fillId="0" borderId="0"/>
    <xf numFmtId="9" fontId="13" fillId="0" borderId="0" applyFont="0" applyFill="0" applyBorder="0" applyAlignment="0" applyProtection="0"/>
    <xf numFmtId="0" fontId="11" fillId="0" borderId="0"/>
  </cellStyleXfs>
  <cellXfs count="143">
    <xf numFmtId="0" fontId="0" fillId="0" borderId="0" xfId="0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1"/>
    <xf numFmtId="0" fontId="8" fillId="0" borderId="0" xfId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14" fontId="14" fillId="0" borderId="1" xfId="1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/>
    <xf numFmtId="0" fontId="16" fillId="0" borderId="0" xfId="1" applyFont="1" applyAlignment="1">
      <alignment horizontal="center" vertical="center"/>
    </xf>
    <xf numFmtId="0" fontId="18" fillId="0" borderId="0" xfId="29" applyFont="1"/>
    <xf numFmtId="0" fontId="1" fillId="0" borderId="0" xfId="29"/>
    <xf numFmtId="0" fontId="20" fillId="0" borderId="0" xfId="0" applyFont="1" applyAlignment="1"/>
    <xf numFmtId="0" fontId="22" fillId="0" borderId="0" xfId="1" applyFont="1" applyAlignment="1">
      <alignment horizontal="center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Border="1" applyAlignment="1">
      <alignment horizontal="left" vertical="center" wrapText="1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5" fontId="25" fillId="0" borderId="1" xfId="0" applyNumberFormat="1" applyFont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6" fontId="19" fillId="0" borderId="1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justify" vertical="center" wrapText="1"/>
    </xf>
    <xf numFmtId="0" fontId="2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18" fillId="0" borderId="0" xfId="29" applyNumberFormat="1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21" fillId="0" borderId="6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0" fillId="12" borderId="0" xfId="0" applyFill="1"/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5" fontId="21" fillId="0" borderId="5" xfId="0" applyNumberFormat="1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 wrapText="1"/>
    </xf>
    <xf numFmtId="165" fontId="21" fillId="0" borderId="6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21" fillId="0" borderId="7" xfId="0" applyNumberFormat="1" applyFont="1" applyBorder="1" applyAlignment="1">
      <alignment horizontal="center" vertical="center" wrapText="1"/>
    </xf>
    <xf numFmtId="0" fontId="21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27" fillId="0" borderId="5" xfId="0" applyNumberFormat="1" applyFont="1" applyBorder="1" applyAlignment="1">
      <alignment horizontal="center" vertical="center"/>
    </xf>
    <xf numFmtId="166" fontId="27" fillId="0" borderId="7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8" fillId="0" borderId="0" xfId="29" applyFont="1" applyAlignment="1">
      <alignment horizontal="right" wrapText="1"/>
    </xf>
    <xf numFmtId="0" fontId="2" fillId="0" borderId="0" xfId="29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29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</cellXfs>
  <cellStyles count="3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Excel Built-in Normal 1 2" xfId="31"/>
    <cellStyle name="Excel Built-in Normal 1_ВК КИНЕШМА_1" xfId="33"/>
    <cellStyle name="Денежный 2" xfId="14"/>
    <cellStyle name="Обычный" xfId="0" builtinId="0"/>
    <cellStyle name="Обычный 2" xfId="1"/>
    <cellStyle name="Обычный 2 2" xfId="30"/>
    <cellStyle name="Обычный 3" xfId="15"/>
    <cellStyle name="Обычный 3 2" xfId="16"/>
    <cellStyle name="Обычный 3 2 2" xfId="17"/>
    <cellStyle name="Обычный 3 2 3" xfId="18"/>
    <cellStyle name="Обычный 3 2 3 2" xfId="19"/>
    <cellStyle name="Обычный 3 3" xfId="20"/>
    <cellStyle name="Обычный 3 4" xfId="21"/>
    <cellStyle name="Обычный 4" xfId="22"/>
    <cellStyle name="Обычный 5" xfId="23"/>
    <cellStyle name="Обычный 5 2" xfId="24"/>
    <cellStyle name="Обычный 5 2 2" xfId="25"/>
    <cellStyle name="Обычный 5 2 2 2" xfId="26"/>
    <cellStyle name="Обычный 5 2 3" xfId="27"/>
    <cellStyle name="Обычный 5 3" xfId="28"/>
    <cellStyle name="Обычный 6" xfId="29"/>
    <cellStyle name="Процентный 2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54.42578125" style="4" customWidth="1"/>
    <col min="2" max="2" width="65.85546875" style="4" customWidth="1"/>
    <col min="3" max="256" width="9.140625" style="3"/>
    <col min="257" max="257" width="52.5703125" style="3" customWidth="1"/>
    <col min="258" max="258" width="43" style="3" customWidth="1"/>
    <col min="259" max="512" width="9.140625" style="3"/>
    <col min="513" max="513" width="52.5703125" style="3" customWidth="1"/>
    <col min="514" max="514" width="43" style="3" customWidth="1"/>
    <col min="515" max="768" width="9.140625" style="3"/>
    <col min="769" max="769" width="52.5703125" style="3" customWidth="1"/>
    <col min="770" max="770" width="43" style="3" customWidth="1"/>
    <col min="771" max="1024" width="9.140625" style="3"/>
    <col min="1025" max="1025" width="52.5703125" style="3" customWidth="1"/>
    <col min="1026" max="1026" width="43" style="3" customWidth="1"/>
    <col min="1027" max="1280" width="9.140625" style="3"/>
    <col min="1281" max="1281" width="52.5703125" style="3" customWidth="1"/>
    <col min="1282" max="1282" width="43" style="3" customWidth="1"/>
    <col min="1283" max="1536" width="9.140625" style="3"/>
    <col min="1537" max="1537" width="52.5703125" style="3" customWidth="1"/>
    <col min="1538" max="1538" width="43" style="3" customWidth="1"/>
    <col min="1539" max="1792" width="9.140625" style="3"/>
    <col min="1793" max="1793" width="52.5703125" style="3" customWidth="1"/>
    <col min="1794" max="1794" width="43" style="3" customWidth="1"/>
    <col min="1795" max="2048" width="9.140625" style="3"/>
    <col min="2049" max="2049" width="52.5703125" style="3" customWidth="1"/>
    <col min="2050" max="2050" width="43" style="3" customWidth="1"/>
    <col min="2051" max="2304" width="9.140625" style="3"/>
    <col min="2305" max="2305" width="52.5703125" style="3" customWidth="1"/>
    <col min="2306" max="2306" width="43" style="3" customWidth="1"/>
    <col min="2307" max="2560" width="9.140625" style="3"/>
    <col min="2561" max="2561" width="52.5703125" style="3" customWidth="1"/>
    <col min="2562" max="2562" width="43" style="3" customWidth="1"/>
    <col min="2563" max="2816" width="9.140625" style="3"/>
    <col min="2817" max="2817" width="52.5703125" style="3" customWidth="1"/>
    <col min="2818" max="2818" width="43" style="3" customWidth="1"/>
    <col min="2819" max="3072" width="9.140625" style="3"/>
    <col min="3073" max="3073" width="52.5703125" style="3" customWidth="1"/>
    <col min="3074" max="3074" width="43" style="3" customWidth="1"/>
    <col min="3075" max="3328" width="9.140625" style="3"/>
    <col min="3329" max="3329" width="52.5703125" style="3" customWidth="1"/>
    <col min="3330" max="3330" width="43" style="3" customWidth="1"/>
    <col min="3331" max="3584" width="9.140625" style="3"/>
    <col min="3585" max="3585" width="52.5703125" style="3" customWidth="1"/>
    <col min="3586" max="3586" width="43" style="3" customWidth="1"/>
    <col min="3587" max="3840" width="9.140625" style="3"/>
    <col min="3841" max="3841" width="52.5703125" style="3" customWidth="1"/>
    <col min="3842" max="3842" width="43" style="3" customWidth="1"/>
    <col min="3843" max="4096" width="9.140625" style="3"/>
    <col min="4097" max="4097" width="52.5703125" style="3" customWidth="1"/>
    <col min="4098" max="4098" width="43" style="3" customWidth="1"/>
    <col min="4099" max="4352" width="9.140625" style="3"/>
    <col min="4353" max="4353" width="52.5703125" style="3" customWidth="1"/>
    <col min="4354" max="4354" width="43" style="3" customWidth="1"/>
    <col min="4355" max="4608" width="9.140625" style="3"/>
    <col min="4609" max="4609" width="52.5703125" style="3" customWidth="1"/>
    <col min="4610" max="4610" width="43" style="3" customWidth="1"/>
    <col min="4611" max="4864" width="9.140625" style="3"/>
    <col min="4865" max="4865" width="52.5703125" style="3" customWidth="1"/>
    <col min="4866" max="4866" width="43" style="3" customWidth="1"/>
    <col min="4867" max="5120" width="9.140625" style="3"/>
    <col min="5121" max="5121" width="52.5703125" style="3" customWidth="1"/>
    <col min="5122" max="5122" width="43" style="3" customWidth="1"/>
    <col min="5123" max="5376" width="9.140625" style="3"/>
    <col min="5377" max="5377" width="52.5703125" style="3" customWidth="1"/>
    <col min="5378" max="5378" width="43" style="3" customWidth="1"/>
    <col min="5379" max="5632" width="9.140625" style="3"/>
    <col min="5633" max="5633" width="52.5703125" style="3" customWidth="1"/>
    <col min="5634" max="5634" width="43" style="3" customWidth="1"/>
    <col min="5635" max="5888" width="9.140625" style="3"/>
    <col min="5889" max="5889" width="52.5703125" style="3" customWidth="1"/>
    <col min="5890" max="5890" width="43" style="3" customWidth="1"/>
    <col min="5891" max="6144" width="9.140625" style="3"/>
    <col min="6145" max="6145" width="52.5703125" style="3" customWidth="1"/>
    <col min="6146" max="6146" width="43" style="3" customWidth="1"/>
    <col min="6147" max="6400" width="9.140625" style="3"/>
    <col min="6401" max="6401" width="52.5703125" style="3" customWidth="1"/>
    <col min="6402" max="6402" width="43" style="3" customWidth="1"/>
    <col min="6403" max="6656" width="9.140625" style="3"/>
    <col min="6657" max="6657" width="52.5703125" style="3" customWidth="1"/>
    <col min="6658" max="6658" width="43" style="3" customWidth="1"/>
    <col min="6659" max="6912" width="9.140625" style="3"/>
    <col min="6913" max="6913" width="52.5703125" style="3" customWidth="1"/>
    <col min="6914" max="6914" width="43" style="3" customWidth="1"/>
    <col min="6915" max="7168" width="9.140625" style="3"/>
    <col min="7169" max="7169" width="52.5703125" style="3" customWidth="1"/>
    <col min="7170" max="7170" width="43" style="3" customWidth="1"/>
    <col min="7171" max="7424" width="9.140625" style="3"/>
    <col min="7425" max="7425" width="52.5703125" style="3" customWidth="1"/>
    <col min="7426" max="7426" width="43" style="3" customWidth="1"/>
    <col min="7427" max="7680" width="9.140625" style="3"/>
    <col min="7681" max="7681" width="52.5703125" style="3" customWidth="1"/>
    <col min="7682" max="7682" width="43" style="3" customWidth="1"/>
    <col min="7683" max="7936" width="9.140625" style="3"/>
    <col min="7937" max="7937" width="52.5703125" style="3" customWidth="1"/>
    <col min="7938" max="7938" width="43" style="3" customWidth="1"/>
    <col min="7939" max="8192" width="9.140625" style="3"/>
    <col min="8193" max="8193" width="52.5703125" style="3" customWidth="1"/>
    <col min="8194" max="8194" width="43" style="3" customWidth="1"/>
    <col min="8195" max="8448" width="9.140625" style="3"/>
    <col min="8449" max="8449" width="52.5703125" style="3" customWidth="1"/>
    <col min="8450" max="8450" width="43" style="3" customWidth="1"/>
    <col min="8451" max="8704" width="9.140625" style="3"/>
    <col min="8705" max="8705" width="52.5703125" style="3" customWidth="1"/>
    <col min="8706" max="8706" width="43" style="3" customWidth="1"/>
    <col min="8707" max="8960" width="9.140625" style="3"/>
    <col min="8961" max="8961" width="52.5703125" style="3" customWidth="1"/>
    <col min="8962" max="8962" width="43" style="3" customWidth="1"/>
    <col min="8963" max="9216" width="9.140625" style="3"/>
    <col min="9217" max="9217" width="52.5703125" style="3" customWidth="1"/>
    <col min="9218" max="9218" width="43" style="3" customWidth="1"/>
    <col min="9219" max="9472" width="9.140625" style="3"/>
    <col min="9473" max="9473" width="52.5703125" style="3" customWidth="1"/>
    <col min="9474" max="9474" width="43" style="3" customWidth="1"/>
    <col min="9475" max="9728" width="9.140625" style="3"/>
    <col min="9729" max="9729" width="52.5703125" style="3" customWidth="1"/>
    <col min="9730" max="9730" width="43" style="3" customWidth="1"/>
    <col min="9731" max="9984" width="9.140625" style="3"/>
    <col min="9985" max="9985" width="52.5703125" style="3" customWidth="1"/>
    <col min="9986" max="9986" width="43" style="3" customWidth="1"/>
    <col min="9987" max="10240" width="9.140625" style="3"/>
    <col min="10241" max="10241" width="52.5703125" style="3" customWidth="1"/>
    <col min="10242" max="10242" width="43" style="3" customWidth="1"/>
    <col min="10243" max="10496" width="9.140625" style="3"/>
    <col min="10497" max="10497" width="52.5703125" style="3" customWidth="1"/>
    <col min="10498" max="10498" width="43" style="3" customWidth="1"/>
    <col min="10499" max="10752" width="9.140625" style="3"/>
    <col min="10753" max="10753" width="52.5703125" style="3" customWidth="1"/>
    <col min="10754" max="10754" width="43" style="3" customWidth="1"/>
    <col min="10755" max="11008" width="9.140625" style="3"/>
    <col min="11009" max="11009" width="52.5703125" style="3" customWidth="1"/>
    <col min="11010" max="11010" width="43" style="3" customWidth="1"/>
    <col min="11011" max="11264" width="9.140625" style="3"/>
    <col min="11265" max="11265" width="52.5703125" style="3" customWidth="1"/>
    <col min="11266" max="11266" width="43" style="3" customWidth="1"/>
    <col min="11267" max="11520" width="9.140625" style="3"/>
    <col min="11521" max="11521" width="52.5703125" style="3" customWidth="1"/>
    <col min="11522" max="11522" width="43" style="3" customWidth="1"/>
    <col min="11523" max="11776" width="9.140625" style="3"/>
    <col min="11777" max="11777" width="52.5703125" style="3" customWidth="1"/>
    <col min="11778" max="11778" width="43" style="3" customWidth="1"/>
    <col min="11779" max="12032" width="9.140625" style="3"/>
    <col min="12033" max="12033" width="52.5703125" style="3" customWidth="1"/>
    <col min="12034" max="12034" width="43" style="3" customWidth="1"/>
    <col min="12035" max="12288" width="9.140625" style="3"/>
    <col min="12289" max="12289" width="52.5703125" style="3" customWidth="1"/>
    <col min="12290" max="12290" width="43" style="3" customWidth="1"/>
    <col min="12291" max="12544" width="9.140625" style="3"/>
    <col min="12545" max="12545" width="52.5703125" style="3" customWidth="1"/>
    <col min="12546" max="12546" width="43" style="3" customWidth="1"/>
    <col min="12547" max="12800" width="9.140625" style="3"/>
    <col min="12801" max="12801" width="52.5703125" style="3" customWidth="1"/>
    <col min="12802" max="12802" width="43" style="3" customWidth="1"/>
    <col min="12803" max="13056" width="9.140625" style="3"/>
    <col min="13057" max="13057" width="52.5703125" style="3" customWidth="1"/>
    <col min="13058" max="13058" width="43" style="3" customWidth="1"/>
    <col min="13059" max="13312" width="9.140625" style="3"/>
    <col min="13313" max="13313" width="52.5703125" style="3" customWidth="1"/>
    <col min="13314" max="13314" width="43" style="3" customWidth="1"/>
    <col min="13315" max="13568" width="9.140625" style="3"/>
    <col min="13569" max="13569" width="52.5703125" style="3" customWidth="1"/>
    <col min="13570" max="13570" width="43" style="3" customWidth="1"/>
    <col min="13571" max="13824" width="9.140625" style="3"/>
    <col min="13825" max="13825" width="52.5703125" style="3" customWidth="1"/>
    <col min="13826" max="13826" width="43" style="3" customWidth="1"/>
    <col min="13827" max="14080" width="9.140625" style="3"/>
    <col min="14081" max="14081" width="52.5703125" style="3" customWidth="1"/>
    <col min="14082" max="14082" width="43" style="3" customWidth="1"/>
    <col min="14083" max="14336" width="9.140625" style="3"/>
    <col min="14337" max="14337" width="52.5703125" style="3" customWidth="1"/>
    <col min="14338" max="14338" width="43" style="3" customWidth="1"/>
    <col min="14339" max="14592" width="9.140625" style="3"/>
    <col min="14593" max="14593" width="52.5703125" style="3" customWidth="1"/>
    <col min="14594" max="14594" width="43" style="3" customWidth="1"/>
    <col min="14595" max="14848" width="9.140625" style="3"/>
    <col min="14849" max="14849" width="52.5703125" style="3" customWidth="1"/>
    <col min="14850" max="14850" width="43" style="3" customWidth="1"/>
    <col min="14851" max="15104" width="9.140625" style="3"/>
    <col min="15105" max="15105" width="52.5703125" style="3" customWidth="1"/>
    <col min="15106" max="15106" width="43" style="3" customWidth="1"/>
    <col min="15107" max="15360" width="9.140625" style="3"/>
    <col min="15361" max="15361" width="52.5703125" style="3" customWidth="1"/>
    <col min="15362" max="15362" width="43" style="3" customWidth="1"/>
    <col min="15363" max="15616" width="9.140625" style="3"/>
    <col min="15617" max="15617" width="52.5703125" style="3" customWidth="1"/>
    <col min="15618" max="15618" width="43" style="3" customWidth="1"/>
    <col min="15619" max="15872" width="9.140625" style="3"/>
    <col min="15873" max="15873" width="52.5703125" style="3" customWidth="1"/>
    <col min="15874" max="15874" width="43" style="3" customWidth="1"/>
    <col min="15875" max="16128" width="9.140625" style="3"/>
    <col min="16129" max="16129" width="52.5703125" style="3" customWidth="1"/>
    <col min="16130" max="16130" width="43" style="3" customWidth="1"/>
    <col min="16131" max="16384" width="9.140625" style="3"/>
  </cols>
  <sheetData>
    <row r="1" spans="1:2" ht="15.75" x14ac:dyDescent="0.2">
      <c r="A1" s="10"/>
      <c r="B1" s="73" t="s">
        <v>197</v>
      </c>
    </row>
    <row r="2" spans="1:2" ht="15.75" x14ac:dyDescent="0.2">
      <c r="A2" s="10"/>
      <c r="B2" s="74"/>
    </row>
    <row r="3" spans="1:2" ht="15.75" customHeight="1" x14ac:dyDescent="0.2">
      <c r="B3" s="74"/>
    </row>
    <row r="4" spans="1:2" ht="18.75" x14ac:dyDescent="0.2">
      <c r="A4" s="75" t="s">
        <v>102</v>
      </c>
      <c r="B4" s="75"/>
    </row>
    <row r="5" spans="1:2" ht="18.75" x14ac:dyDescent="0.2">
      <c r="A5" s="76" t="s">
        <v>142</v>
      </c>
      <c r="B5" s="75"/>
    </row>
    <row r="6" spans="1:2" x14ac:dyDescent="0.2">
      <c r="A6" s="77" t="s">
        <v>29</v>
      </c>
      <c r="B6" s="77"/>
    </row>
    <row r="7" spans="1:2" x14ac:dyDescent="0.2">
      <c r="A7" s="17"/>
      <c r="B7" s="17"/>
    </row>
    <row r="8" spans="1:2" ht="60" customHeight="1" x14ac:dyDescent="0.2">
      <c r="A8" s="76" t="s">
        <v>168</v>
      </c>
      <c r="B8" s="75"/>
    </row>
    <row r="9" spans="1:2" x14ac:dyDescent="0.2">
      <c r="A9" s="77" t="s">
        <v>30</v>
      </c>
      <c r="B9" s="77"/>
    </row>
    <row r="10" spans="1:2" x14ac:dyDescent="0.2">
      <c r="A10" s="13"/>
      <c r="B10" s="13"/>
    </row>
    <row r="11" spans="1:2" ht="75" x14ac:dyDescent="0.2">
      <c r="A11" s="8" t="s">
        <v>38</v>
      </c>
      <c r="B11" s="8" t="s">
        <v>104</v>
      </c>
    </row>
    <row r="12" spans="1:2" ht="93.75" x14ac:dyDescent="0.2">
      <c r="A12" s="8" t="s">
        <v>13</v>
      </c>
      <c r="B12" s="8" t="s">
        <v>44</v>
      </c>
    </row>
    <row r="13" spans="1:2" ht="37.5" x14ac:dyDescent="0.2">
      <c r="A13" s="8" t="s">
        <v>14</v>
      </c>
      <c r="B13" s="8" t="s">
        <v>103</v>
      </c>
    </row>
    <row r="14" spans="1:2" ht="47.25" customHeight="1" x14ac:dyDescent="0.2">
      <c r="A14" s="8" t="s">
        <v>15</v>
      </c>
      <c r="B14" s="8" t="s">
        <v>41</v>
      </c>
    </row>
    <row r="15" spans="1:2" ht="40.5" customHeight="1" x14ac:dyDescent="0.2">
      <c r="A15" s="8" t="s">
        <v>16</v>
      </c>
      <c r="B15" s="8" t="s">
        <v>42</v>
      </c>
    </row>
    <row r="16" spans="1:2" ht="79.5" customHeight="1" x14ac:dyDescent="0.2">
      <c r="A16" s="8" t="s">
        <v>17</v>
      </c>
      <c r="B16" s="8" t="s">
        <v>18</v>
      </c>
    </row>
    <row r="17" spans="1:2" ht="37.5" x14ac:dyDescent="0.2">
      <c r="A17" s="8" t="s">
        <v>19</v>
      </c>
      <c r="B17" s="8" t="s">
        <v>40</v>
      </c>
    </row>
    <row r="18" spans="1:2" ht="37.5" x14ac:dyDescent="0.2">
      <c r="A18" s="8" t="s">
        <v>20</v>
      </c>
      <c r="B18" s="8" t="s">
        <v>31</v>
      </c>
    </row>
    <row r="19" spans="1:2" ht="37.5" x14ac:dyDescent="0.2">
      <c r="A19" s="8" t="s">
        <v>21</v>
      </c>
      <c r="B19" s="9">
        <v>44624</v>
      </c>
    </row>
    <row r="20" spans="1:2" ht="56.25" x14ac:dyDescent="0.2">
      <c r="A20" s="8" t="s">
        <v>22</v>
      </c>
      <c r="B20" s="8" t="s">
        <v>43</v>
      </c>
    </row>
    <row r="21" spans="1:2" ht="56.25" x14ac:dyDescent="0.2">
      <c r="A21" s="8" t="s">
        <v>23</v>
      </c>
      <c r="B21" s="18" t="s">
        <v>143</v>
      </c>
    </row>
    <row r="22" spans="1:2" ht="90.75" customHeight="1" x14ac:dyDescent="0.2">
      <c r="A22" s="8" t="s">
        <v>24</v>
      </c>
      <c r="B22" s="8" t="s">
        <v>144</v>
      </c>
    </row>
    <row r="23" spans="1:2" ht="37.5" x14ac:dyDescent="0.2">
      <c r="A23" s="8" t="s">
        <v>25</v>
      </c>
      <c r="B23" s="8" t="s">
        <v>169</v>
      </c>
    </row>
    <row r="24" spans="1:2" ht="37.5" x14ac:dyDescent="0.2">
      <c r="A24" s="8" t="s">
        <v>26</v>
      </c>
      <c r="B24" s="9">
        <v>44257</v>
      </c>
    </row>
    <row r="25" spans="1:2" ht="56.25" x14ac:dyDescent="0.2">
      <c r="A25" s="8" t="s">
        <v>27</v>
      </c>
      <c r="B25" s="19" t="s">
        <v>145</v>
      </c>
    </row>
    <row r="26" spans="1:2" ht="48" customHeight="1" x14ac:dyDescent="0.2">
      <c r="A26" s="5"/>
    </row>
    <row r="27" spans="1:2" ht="16.5" x14ac:dyDescent="0.2">
      <c r="A27" s="5"/>
      <c r="B27" s="6"/>
    </row>
    <row r="28" spans="1:2" ht="16.5" x14ac:dyDescent="0.2">
      <c r="A28" s="7"/>
    </row>
  </sheetData>
  <mergeCells count="6">
    <mergeCell ref="A9:B9"/>
    <mergeCell ref="B1:B3"/>
    <mergeCell ref="A4:B4"/>
    <mergeCell ref="A5:B5"/>
    <mergeCell ref="A6:B6"/>
    <mergeCell ref="A8:B8"/>
  </mergeCells>
  <pageMargins left="0.78740157480314965" right="0.49" top="0.78740157480314965" bottom="0.78740157480314965" header="0.31496062992125984" footer="0.31496062992125984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"/>
  <sheetViews>
    <sheetView view="pageBreakPreview" topLeftCell="F1" zoomScale="80" zoomScaleNormal="60" zoomScaleSheetLayoutView="80" workbookViewId="0">
      <selection activeCell="AD9" sqref="AD9"/>
    </sheetView>
  </sheetViews>
  <sheetFormatPr defaultRowHeight="15" x14ac:dyDescent="0.25"/>
  <cols>
    <col min="1" max="1" width="11.7109375" customWidth="1"/>
    <col min="2" max="2" width="25.5703125" customWidth="1"/>
    <col min="3" max="3" width="28.140625" customWidth="1"/>
    <col min="4" max="4" width="17.42578125" customWidth="1"/>
    <col min="5" max="5" width="13.85546875" customWidth="1"/>
    <col min="6" max="6" width="21.7109375" customWidth="1"/>
    <col min="7" max="8" width="13.42578125" customWidth="1"/>
    <col min="9" max="9" width="20" customWidth="1"/>
    <col min="10" max="10" width="17.7109375" customWidth="1"/>
    <col min="11" max="11" width="17.5703125" customWidth="1"/>
    <col min="12" max="12" width="17.28515625" customWidth="1"/>
    <col min="13" max="13" width="18.85546875" customWidth="1"/>
    <col min="14" max="14" width="13.5703125" customWidth="1"/>
    <col min="15" max="15" width="16.85546875" customWidth="1"/>
    <col min="16" max="16" width="15.7109375" customWidth="1"/>
    <col min="17" max="17" width="9.5703125" customWidth="1"/>
    <col min="18" max="18" width="8.7109375" customWidth="1"/>
    <col min="19" max="23" width="7.85546875" bestFit="1" customWidth="1"/>
    <col min="24" max="24" width="8.5703125" customWidth="1"/>
    <col min="25" max="31" width="7.85546875" bestFit="1" customWidth="1"/>
  </cols>
  <sheetData>
    <row r="1" spans="1:34" ht="56.25" customHeight="1" x14ac:dyDescent="0.25">
      <c r="H1" s="79" t="s">
        <v>198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41"/>
      <c r="AB1" s="41"/>
      <c r="AC1" s="41"/>
      <c r="AD1" s="41"/>
      <c r="AE1" s="41"/>
      <c r="AF1" s="2"/>
      <c r="AG1" s="1"/>
      <c r="AH1" s="1"/>
    </row>
    <row r="2" spans="1:34" ht="42" customHeight="1" x14ac:dyDescent="0.25">
      <c r="A2" s="78" t="s">
        <v>163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11"/>
      <c r="AB2" s="11"/>
      <c r="AC2" s="11"/>
      <c r="AD2" s="11"/>
      <c r="AE2" s="11"/>
    </row>
    <row r="3" spans="1:34" ht="15.75" customHeight="1" x14ac:dyDescent="0.25">
      <c r="A3" s="88" t="s">
        <v>2</v>
      </c>
      <c r="B3" s="88" t="s">
        <v>45</v>
      </c>
      <c r="C3" s="88" t="s">
        <v>46</v>
      </c>
      <c r="D3" s="88" t="s">
        <v>3</v>
      </c>
      <c r="E3" s="88" t="s">
        <v>47</v>
      </c>
      <c r="F3" s="90" t="s">
        <v>4</v>
      </c>
      <c r="G3" s="90"/>
      <c r="H3" s="90"/>
      <c r="I3" s="90" t="s">
        <v>5</v>
      </c>
      <c r="J3" s="90"/>
      <c r="K3" s="90"/>
      <c r="L3" s="101" t="s">
        <v>6</v>
      </c>
      <c r="M3" s="90" t="s">
        <v>32</v>
      </c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34" ht="31.5" x14ac:dyDescent="0.25">
      <c r="A4" s="89"/>
      <c r="B4" s="89"/>
      <c r="C4" s="89"/>
      <c r="D4" s="89"/>
      <c r="E4" s="89"/>
      <c r="F4" s="57" t="s">
        <v>7</v>
      </c>
      <c r="G4" s="57" t="s">
        <v>8</v>
      </c>
      <c r="H4" s="57" t="s">
        <v>9</v>
      </c>
      <c r="I4" s="57" t="s">
        <v>7</v>
      </c>
      <c r="J4" s="57" t="s">
        <v>8</v>
      </c>
      <c r="K4" s="57" t="s">
        <v>9</v>
      </c>
      <c r="L4" s="102"/>
      <c r="M4" s="57">
        <v>2021</v>
      </c>
      <c r="N4" s="57">
        <v>2022</v>
      </c>
      <c r="O4" s="57">
        <v>2023</v>
      </c>
      <c r="P4" s="57">
        <v>2024</v>
      </c>
      <c r="Q4" s="57">
        <v>2025</v>
      </c>
      <c r="R4" s="57">
        <v>2026</v>
      </c>
      <c r="S4" s="57">
        <v>2027</v>
      </c>
      <c r="T4" s="57">
        <v>2028</v>
      </c>
      <c r="U4" s="57">
        <v>2029</v>
      </c>
      <c r="V4" s="57">
        <v>2030</v>
      </c>
      <c r="W4" s="57">
        <v>2031</v>
      </c>
      <c r="X4" s="57">
        <v>2032</v>
      </c>
      <c r="Y4" s="57">
        <v>2033</v>
      </c>
      <c r="Z4" s="57">
        <v>2034</v>
      </c>
    </row>
    <row r="5" spans="1:34" ht="18.75" customHeight="1" x14ac:dyDescent="0.25">
      <c r="A5" s="58" t="s">
        <v>10</v>
      </c>
      <c r="B5" s="106" t="s">
        <v>48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34" ht="19.5" customHeight="1" x14ac:dyDescent="0.25">
      <c r="A6" s="59" t="s">
        <v>49</v>
      </c>
      <c r="B6" s="107" t="s">
        <v>50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34" ht="15.75" customHeight="1" x14ac:dyDescent="0.25">
      <c r="A7" s="83" t="s">
        <v>51</v>
      </c>
      <c r="B7" s="91" t="s">
        <v>146</v>
      </c>
      <c r="C7" s="94" t="s">
        <v>147</v>
      </c>
      <c r="D7" s="86" t="s">
        <v>11</v>
      </c>
      <c r="E7" s="98">
        <v>2021</v>
      </c>
      <c r="F7" s="91" t="str">
        <f>I7</f>
        <v xml:space="preserve">Протяженность (L) </v>
      </c>
      <c r="G7" s="91" t="str">
        <f>G13</f>
        <v>м</v>
      </c>
      <c r="H7" s="91" t="s">
        <v>12</v>
      </c>
      <c r="I7" s="91" t="s">
        <v>105</v>
      </c>
      <c r="J7" s="91" t="str">
        <f>J13</f>
        <v>м</v>
      </c>
      <c r="K7" s="91">
        <v>2.0329999999999999</v>
      </c>
      <c r="L7" s="80">
        <f>M7</f>
        <v>388.31200000000001</v>
      </c>
      <c r="M7" s="80">
        <v>388.31200000000001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</row>
    <row r="8" spans="1:34" ht="15.75" customHeight="1" x14ac:dyDescent="0.25">
      <c r="A8" s="84"/>
      <c r="B8" s="92"/>
      <c r="C8" s="95"/>
      <c r="D8" s="87"/>
      <c r="E8" s="99"/>
      <c r="F8" s="92"/>
      <c r="G8" s="92"/>
      <c r="H8" s="92"/>
      <c r="I8" s="92"/>
      <c r="J8" s="92"/>
      <c r="K8" s="92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34" ht="15.75" customHeight="1" x14ac:dyDescent="0.25">
      <c r="A9" s="84"/>
      <c r="B9" s="92"/>
      <c r="C9" s="95"/>
      <c r="D9" s="87"/>
      <c r="E9" s="99"/>
      <c r="F9" s="92"/>
      <c r="G9" s="92"/>
      <c r="H9" s="92"/>
      <c r="I9" s="92"/>
      <c r="J9" s="92"/>
      <c r="K9" s="92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34" ht="57.75" customHeight="1" x14ac:dyDescent="0.25">
      <c r="A10" s="85"/>
      <c r="B10" s="93"/>
      <c r="C10" s="96"/>
      <c r="D10" s="97"/>
      <c r="E10" s="100"/>
      <c r="F10" s="93"/>
      <c r="G10" s="93"/>
      <c r="H10" s="93"/>
      <c r="I10" s="93"/>
      <c r="J10" s="93"/>
      <c r="K10" s="93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34" ht="34.5" customHeight="1" x14ac:dyDescent="0.25">
      <c r="A11" s="83" t="s">
        <v>54</v>
      </c>
      <c r="B11" s="91" t="s">
        <v>148</v>
      </c>
      <c r="C11" s="94" t="s">
        <v>149</v>
      </c>
      <c r="D11" s="86" t="s">
        <v>55</v>
      </c>
      <c r="E11" s="91">
        <v>2022</v>
      </c>
      <c r="F11" s="60" t="str">
        <f>I11</f>
        <v>Диаметр (D)</v>
      </c>
      <c r="G11" s="60" t="str">
        <f>J11</f>
        <v>мм</v>
      </c>
      <c r="H11" s="60">
        <f>K11</f>
        <v>50</v>
      </c>
      <c r="I11" s="60" t="s">
        <v>56</v>
      </c>
      <c r="J11" s="60" t="s">
        <v>57</v>
      </c>
      <c r="K11" s="60">
        <v>50</v>
      </c>
      <c r="L11" s="80">
        <v>3204.7669999999998</v>
      </c>
      <c r="M11" s="80">
        <v>0</v>
      </c>
      <c r="N11" s="80">
        <f>O11/2</f>
        <v>801.19174999999996</v>
      </c>
      <c r="O11" s="80">
        <f>L11/2</f>
        <v>1602.3834999999999</v>
      </c>
      <c r="P11" s="80">
        <f>N11</f>
        <v>801.19174999999996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</row>
    <row r="12" spans="1:34" ht="63" x14ac:dyDescent="0.25">
      <c r="A12" s="84"/>
      <c r="B12" s="92"/>
      <c r="C12" s="95"/>
      <c r="D12" s="87"/>
      <c r="E12" s="92"/>
      <c r="F12" s="60" t="s">
        <v>58</v>
      </c>
      <c r="G12" s="60" t="str">
        <f>J12</f>
        <v>м</v>
      </c>
      <c r="H12" s="67">
        <v>2880</v>
      </c>
      <c r="I12" s="60" t="s">
        <v>59</v>
      </c>
      <c r="J12" s="60" t="s">
        <v>53</v>
      </c>
      <c r="K12" s="60">
        <f>3.126*1000</f>
        <v>3126</v>
      </c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34" ht="59.25" customHeight="1" x14ac:dyDescent="0.25">
      <c r="A13" s="85"/>
      <c r="B13" s="93"/>
      <c r="C13" s="96"/>
      <c r="D13" s="65" t="str">
        <f>D7</f>
        <v>Новое строительство</v>
      </c>
      <c r="E13" s="93"/>
      <c r="F13" s="60" t="str">
        <f>F14</f>
        <v>Протяженность (L)</v>
      </c>
      <c r="G13" s="60" t="str">
        <f>J13</f>
        <v>м</v>
      </c>
      <c r="H13" s="67" t="s">
        <v>12</v>
      </c>
      <c r="I13" s="60" t="str">
        <f>I14</f>
        <v>Протяженность (L)</v>
      </c>
      <c r="J13" s="60" t="s">
        <v>53</v>
      </c>
      <c r="K13" s="60">
        <v>0.95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spans="1:34" ht="15.75" customHeight="1" x14ac:dyDescent="0.25">
      <c r="A14" s="83" t="s">
        <v>106</v>
      </c>
      <c r="B14" s="91" t="s">
        <v>150</v>
      </c>
      <c r="C14" s="94" t="s">
        <v>151</v>
      </c>
      <c r="D14" s="86" t="s">
        <v>11</v>
      </c>
      <c r="E14" s="91">
        <v>2022</v>
      </c>
      <c r="F14" s="91" t="str">
        <f>I14</f>
        <v>Протяженность (L)</v>
      </c>
      <c r="G14" s="91" t="str">
        <f>J14</f>
        <v>м</v>
      </c>
      <c r="H14" s="91" t="s">
        <v>12</v>
      </c>
      <c r="I14" s="91" t="s">
        <v>52</v>
      </c>
      <c r="J14" s="91" t="s">
        <v>53</v>
      </c>
      <c r="K14" s="91">
        <v>1.69</v>
      </c>
      <c r="L14" s="80">
        <f>N14</f>
        <v>323.52999999999997</v>
      </c>
      <c r="M14" s="80">
        <v>0</v>
      </c>
      <c r="N14" s="80">
        <v>323.52999999999997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</row>
    <row r="15" spans="1:34" ht="15.75" customHeight="1" x14ac:dyDescent="0.25">
      <c r="A15" s="84"/>
      <c r="B15" s="92"/>
      <c r="C15" s="95"/>
      <c r="D15" s="87"/>
      <c r="E15" s="92"/>
      <c r="F15" s="92"/>
      <c r="G15" s="92"/>
      <c r="H15" s="92"/>
      <c r="I15" s="92"/>
      <c r="J15" s="92"/>
      <c r="K15" s="92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34" ht="67.5" customHeight="1" x14ac:dyDescent="0.25">
      <c r="A16" s="85"/>
      <c r="B16" s="93"/>
      <c r="C16" s="96"/>
      <c r="D16" s="97"/>
      <c r="E16" s="93"/>
      <c r="F16" s="93"/>
      <c r="G16" s="93"/>
      <c r="H16" s="93"/>
      <c r="I16" s="93"/>
      <c r="J16" s="93"/>
      <c r="K16" s="93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spans="1:26" ht="15.75" customHeight="1" x14ac:dyDescent="0.25">
      <c r="A17" s="83" t="s">
        <v>107</v>
      </c>
      <c r="B17" s="91" t="s">
        <v>152</v>
      </c>
      <c r="C17" s="94" t="s">
        <v>153</v>
      </c>
      <c r="D17" s="86" t="str">
        <f>D11</f>
        <v>Реконструкция</v>
      </c>
      <c r="E17" s="91">
        <v>2023</v>
      </c>
      <c r="F17" s="60" t="str">
        <f>I17</f>
        <v>Диаметр (D)</v>
      </c>
      <c r="G17" s="60" t="str">
        <f>J17</f>
        <v>мм</v>
      </c>
      <c r="H17" s="60">
        <v>50</v>
      </c>
      <c r="I17" s="60" t="s">
        <v>56</v>
      </c>
      <c r="J17" s="60" t="s">
        <v>57</v>
      </c>
      <c r="K17" s="60">
        <v>50</v>
      </c>
      <c r="L17" s="80">
        <v>3890.7060000000001</v>
      </c>
      <c r="M17" s="80">
        <v>0</v>
      </c>
      <c r="N17" s="80">
        <v>0</v>
      </c>
      <c r="O17" s="80">
        <f>L17/2</f>
        <v>1945.3530000000001</v>
      </c>
      <c r="P17" s="80">
        <f>O17</f>
        <v>1945.3530000000001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</row>
    <row r="18" spans="1:26" ht="63" x14ac:dyDescent="0.25">
      <c r="A18" s="84"/>
      <c r="B18" s="92"/>
      <c r="C18" s="95"/>
      <c r="D18" s="87"/>
      <c r="E18" s="92"/>
      <c r="F18" s="60" t="str">
        <f>F12</f>
        <v>Протяженность (L) стальные трубы</v>
      </c>
      <c r="G18" s="60" t="str">
        <f>G14</f>
        <v>м</v>
      </c>
      <c r="H18" s="60">
        <v>3500</v>
      </c>
      <c r="I18" s="60" t="str">
        <f>I12</f>
        <v>Протяженность (L) полиэтилновоые трубы</v>
      </c>
      <c r="J18" s="60" t="str">
        <f>G18</f>
        <v>м</v>
      </c>
      <c r="K18" s="60">
        <f>3.83*1000</f>
        <v>3830</v>
      </c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ht="71.25" customHeight="1" x14ac:dyDescent="0.25">
      <c r="A19" s="85"/>
      <c r="B19" s="93"/>
      <c r="C19" s="96"/>
      <c r="D19" s="65" t="str">
        <f>D13</f>
        <v>Новое строительство</v>
      </c>
      <c r="E19" s="93"/>
      <c r="F19" s="60" t="str">
        <f>F13</f>
        <v>Протяженность (L)</v>
      </c>
      <c r="G19" s="60" t="str">
        <f>G14</f>
        <v>м</v>
      </c>
      <c r="H19" s="60" t="s">
        <v>12</v>
      </c>
      <c r="I19" s="60" t="str">
        <f>I13</f>
        <v>Протяженность (L)</v>
      </c>
      <c r="J19" s="60" t="s">
        <v>53</v>
      </c>
      <c r="K19" s="60">
        <v>0.97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 ht="78.75" x14ac:dyDescent="0.25">
      <c r="A20" s="64" t="s">
        <v>108</v>
      </c>
      <c r="B20" s="60" t="s">
        <v>154</v>
      </c>
      <c r="C20" s="70" t="s">
        <v>155</v>
      </c>
      <c r="D20" s="65" t="str">
        <f>D14</f>
        <v>Новое строительство</v>
      </c>
      <c r="E20" s="60">
        <v>2021</v>
      </c>
      <c r="F20" s="60" t="str">
        <f>I20</f>
        <v xml:space="preserve">Протяженность (L) </v>
      </c>
      <c r="G20" s="60" t="str">
        <f>G19</f>
        <v>м</v>
      </c>
      <c r="H20" s="60" t="s">
        <v>12</v>
      </c>
      <c r="I20" s="60" t="s">
        <v>105</v>
      </c>
      <c r="J20" s="60" t="str">
        <f>J19</f>
        <v>м</v>
      </c>
      <c r="K20" s="60">
        <v>2.0329999999999999</v>
      </c>
      <c r="L20" s="63">
        <f>M20</f>
        <v>385.11399999999998</v>
      </c>
      <c r="M20" s="63">
        <v>385.11399999999998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</row>
    <row r="21" spans="1:26" ht="110.25" x14ac:dyDescent="0.25">
      <c r="A21" s="64" t="s">
        <v>109</v>
      </c>
      <c r="B21" s="60" t="s">
        <v>156</v>
      </c>
      <c r="C21" s="70" t="s">
        <v>157</v>
      </c>
      <c r="D21" s="65" t="str">
        <f>D17</f>
        <v>Реконструкция</v>
      </c>
      <c r="E21" s="60">
        <v>2021</v>
      </c>
      <c r="F21" s="60" t="str">
        <f>F20</f>
        <v xml:space="preserve">Протяженность (L) </v>
      </c>
      <c r="G21" s="60" t="str">
        <f>G20</f>
        <v>м</v>
      </c>
      <c r="H21" s="60">
        <v>68</v>
      </c>
      <c r="I21" s="60" t="str">
        <f>I20</f>
        <v xml:space="preserve">Протяженность (L) </v>
      </c>
      <c r="J21" s="60" t="str">
        <f>J19</f>
        <v>м</v>
      </c>
      <c r="K21" s="60">
        <v>73.099999999999994</v>
      </c>
      <c r="L21" s="63">
        <v>1067.117</v>
      </c>
      <c r="M21" s="63">
        <f ca="1">L21-N21</f>
        <v>355.73</v>
      </c>
      <c r="N21" s="63">
        <f ca="1">L21-M21</f>
        <v>711.38699999999994</v>
      </c>
      <c r="O21" s="63">
        <f t="shared" ref="O21:Z21" si="0">O20</f>
        <v>0</v>
      </c>
      <c r="P21" s="63">
        <f t="shared" si="0"/>
        <v>0</v>
      </c>
      <c r="Q21" s="63">
        <f t="shared" si="0"/>
        <v>0</v>
      </c>
      <c r="R21" s="63">
        <f t="shared" si="0"/>
        <v>0</v>
      </c>
      <c r="S21" s="63">
        <f t="shared" si="0"/>
        <v>0</v>
      </c>
      <c r="T21" s="63">
        <f t="shared" si="0"/>
        <v>0</v>
      </c>
      <c r="U21" s="63">
        <f t="shared" si="0"/>
        <v>0</v>
      </c>
      <c r="V21" s="63">
        <f t="shared" si="0"/>
        <v>0</v>
      </c>
      <c r="W21" s="63">
        <f t="shared" si="0"/>
        <v>0</v>
      </c>
      <c r="X21" s="63">
        <f t="shared" si="0"/>
        <v>0</v>
      </c>
      <c r="Y21" s="63">
        <f t="shared" si="0"/>
        <v>0</v>
      </c>
      <c r="Z21" s="63">
        <f t="shared" si="0"/>
        <v>0</v>
      </c>
    </row>
    <row r="22" spans="1:26" ht="18.75" customHeight="1" x14ac:dyDescent="0.25">
      <c r="A22" s="103" t="s">
        <v>60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5"/>
      <c r="L22" s="61">
        <f>L7+L11+L14+L17+L20+L21</f>
        <v>9259.5460000000003</v>
      </c>
      <c r="M22" s="61">
        <f t="shared" ref="M22:Z22" ca="1" si="1">M7+M11+M14+M17+M20+M21</f>
        <v>1129.1559999999999</v>
      </c>
      <c r="N22" s="61">
        <f t="shared" ca="1" si="1"/>
        <v>1836.1087499999999</v>
      </c>
      <c r="O22" s="61">
        <f t="shared" si="1"/>
        <v>3547.7365</v>
      </c>
      <c r="P22" s="61">
        <f t="shared" si="1"/>
        <v>2746.54475</v>
      </c>
      <c r="Q22" s="61">
        <f t="shared" si="1"/>
        <v>0</v>
      </c>
      <c r="R22" s="61">
        <f t="shared" si="1"/>
        <v>0</v>
      </c>
      <c r="S22" s="61">
        <f t="shared" si="1"/>
        <v>0</v>
      </c>
      <c r="T22" s="61">
        <f t="shared" si="1"/>
        <v>0</v>
      </c>
      <c r="U22" s="61">
        <f t="shared" si="1"/>
        <v>0</v>
      </c>
      <c r="V22" s="61">
        <f t="shared" si="1"/>
        <v>0</v>
      </c>
      <c r="W22" s="61">
        <f t="shared" si="1"/>
        <v>0</v>
      </c>
      <c r="X22" s="61">
        <f t="shared" si="1"/>
        <v>0</v>
      </c>
      <c r="Y22" s="61">
        <f t="shared" si="1"/>
        <v>0</v>
      </c>
      <c r="Z22" s="61">
        <f t="shared" si="1"/>
        <v>0</v>
      </c>
    </row>
    <row r="24" spans="1:26" ht="15.75" x14ac:dyDescent="0.25">
      <c r="A24" s="20" t="s">
        <v>195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26" x14ac:dyDescent="0.25">
      <c r="L25" s="72"/>
    </row>
    <row r="27" spans="1:26" x14ac:dyDescent="0.25">
      <c r="N27" s="62"/>
    </row>
  </sheetData>
  <mergeCells count="106">
    <mergeCell ref="F14:F16"/>
    <mergeCell ref="G14:G16"/>
    <mergeCell ref="H14:H16"/>
    <mergeCell ref="I14:I16"/>
    <mergeCell ref="J14:J16"/>
    <mergeCell ref="K14:K16"/>
    <mergeCell ref="F7:F10"/>
    <mergeCell ref="G7:G10"/>
    <mergeCell ref="H7:H10"/>
    <mergeCell ref="I7:I10"/>
    <mergeCell ref="J7:J10"/>
    <mergeCell ref="K7:K10"/>
    <mergeCell ref="O17:O19"/>
    <mergeCell ref="L7:L10"/>
    <mergeCell ref="R11:R13"/>
    <mergeCell ref="Y11:Y13"/>
    <mergeCell ref="Z11:Z13"/>
    <mergeCell ref="S11:S13"/>
    <mergeCell ref="T11:T13"/>
    <mergeCell ref="U11:U13"/>
    <mergeCell ref="V11:V13"/>
    <mergeCell ref="W11:W13"/>
    <mergeCell ref="X11:X13"/>
    <mergeCell ref="R7:R10"/>
    <mergeCell ref="L11:L13"/>
    <mergeCell ref="M11:M13"/>
    <mergeCell ref="Q14:Q16"/>
    <mergeCell ref="P7:P10"/>
    <mergeCell ref="Q7:Q10"/>
    <mergeCell ref="N7:N10"/>
    <mergeCell ref="O7:O10"/>
    <mergeCell ref="N11:N13"/>
    <mergeCell ref="O11:O13"/>
    <mergeCell ref="P11:P13"/>
    <mergeCell ref="Q11:Q13"/>
    <mergeCell ref="Y17:Y19"/>
    <mergeCell ref="A22:K22"/>
    <mergeCell ref="C11:C13"/>
    <mergeCell ref="C3:C4"/>
    <mergeCell ref="C14:C16"/>
    <mergeCell ref="A14:A16"/>
    <mergeCell ref="B14:B16"/>
    <mergeCell ref="D14:D16"/>
    <mergeCell ref="E14:E16"/>
    <mergeCell ref="A11:A13"/>
    <mergeCell ref="B11:B13"/>
    <mergeCell ref="E11:E13"/>
    <mergeCell ref="B5:Z5"/>
    <mergeCell ref="B6:Z6"/>
    <mergeCell ref="Y14:Y16"/>
    <mergeCell ref="Z14:Z16"/>
    <mergeCell ref="Z17:Z19"/>
    <mergeCell ref="A17:A19"/>
    <mergeCell ref="B17:B19"/>
    <mergeCell ref="C17:C19"/>
    <mergeCell ref="E17:E19"/>
    <mergeCell ref="L17:L19"/>
    <mergeCell ref="M17:M19"/>
    <mergeCell ref="N17:N19"/>
    <mergeCell ref="U14:U16"/>
    <mergeCell ref="V14:V16"/>
    <mergeCell ref="W14:W16"/>
    <mergeCell ref="X14:X16"/>
    <mergeCell ref="R14:R16"/>
    <mergeCell ref="P17:P19"/>
    <mergeCell ref="Q17:Q19"/>
    <mergeCell ref="R17:R19"/>
    <mergeCell ref="S17:S19"/>
    <mergeCell ref="T17:T19"/>
    <mergeCell ref="V17:V19"/>
    <mergeCell ref="W17:W19"/>
    <mergeCell ref="X17:X19"/>
    <mergeCell ref="D17:D18"/>
    <mergeCell ref="U17:U19"/>
    <mergeCell ref="B7:B10"/>
    <mergeCell ref="C7:C10"/>
    <mergeCell ref="D7:D10"/>
    <mergeCell ref="E7:E10"/>
    <mergeCell ref="L14:L16"/>
    <mergeCell ref="M14:M16"/>
    <mergeCell ref="I3:K3"/>
    <mergeCell ref="L3:L4"/>
    <mergeCell ref="M3:Z3"/>
    <mergeCell ref="S7:S10"/>
    <mergeCell ref="T7:T10"/>
    <mergeCell ref="U7:U10"/>
    <mergeCell ref="V7:V10"/>
    <mergeCell ref="X7:X10"/>
    <mergeCell ref="Y7:Y10"/>
    <mergeCell ref="Z7:Z10"/>
    <mergeCell ref="M7:M10"/>
    <mergeCell ref="N14:N16"/>
    <mergeCell ref="O14:O16"/>
    <mergeCell ref="P14:P16"/>
    <mergeCell ref="S14:S16"/>
    <mergeCell ref="T14:T16"/>
    <mergeCell ref="A2:Z2"/>
    <mergeCell ref="H1:Z1"/>
    <mergeCell ref="W7:W10"/>
    <mergeCell ref="A7:A10"/>
    <mergeCell ref="D11:D12"/>
    <mergeCell ref="A3:A4"/>
    <mergeCell ref="B3:B4"/>
    <mergeCell ref="D3:D4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view="pageBreakPreview" topLeftCell="G1" zoomScale="78" zoomScaleNormal="70" zoomScaleSheetLayoutView="78" workbookViewId="0">
      <selection activeCell="AD7" sqref="AD7:AD10"/>
    </sheetView>
  </sheetViews>
  <sheetFormatPr defaultRowHeight="15" x14ac:dyDescent="0.25"/>
  <cols>
    <col min="1" max="1" width="7.140625" customWidth="1"/>
    <col min="2" max="2" width="18.140625" customWidth="1"/>
    <col min="3" max="3" width="20.7109375" customWidth="1"/>
    <col min="4" max="4" width="16.85546875" customWidth="1"/>
    <col min="5" max="5" width="13.85546875" customWidth="1"/>
    <col min="6" max="6" width="21.7109375" customWidth="1"/>
    <col min="7" max="8" width="13.42578125" customWidth="1"/>
    <col min="9" max="9" width="20" customWidth="1"/>
    <col min="10" max="10" width="17.7109375" customWidth="1"/>
    <col min="11" max="11" width="17.5703125" customWidth="1"/>
    <col min="12" max="12" width="17.28515625" customWidth="1"/>
    <col min="13" max="13" width="7.85546875" bestFit="1" customWidth="1"/>
    <col min="14" max="14" width="12.7109375" customWidth="1"/>
    <col min="15" max="15" width="12.5703125" customWidth="1"/>
    <col min="16" max="16" width="12.85546875" customWidth="1"/>
    <col min="17" max="17" width="13.42578125" customWidth="1"/>
    <col min="18" max="19" width="12.85546875" customWidth="1"/>
    <col min="20" max="20" width="13" customWidth="1"/>
    <col min="21" max="21" width="10.7109375" customWidth="1"/>
    <col min="22" max="22" width="12.7109375" customWidth="1"/>
    <col min="23" max="23" width="7.85546875" bestFit="1" customWidth="1"/>
    <col min="24" max="24" width="9.140625" customWidth="1"/>
    <col min="25" max="26" width="7.85546875" bestFit="1" customWidth="1"/>
    <col min="27" max="27" width="11.28515625" customWidth="1"/>
    <col min="28" max="31" width="7.85546875" bestFit="1" customWidth="1"/>
  </cols>
  <sheetData>
    <row r="1" spans="1:36" ht="57" customHeight="1" x14ac:dyDescent="0.25">
      <c r="H1" s="79" t="s">
        <v>199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spans="1:36" ht="42" customHeight="1" x14ac:dyDescent="0.25">
      <c r="A2" s="78" t="s">
        <v>164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</row>
    <row r="3" spans="1:36" ht="15.75" customHeight="1" x14ac:dyDescent="0.25">
      <c r="A3" s="88" t="s">
        <v>2</v>
      </c>
      <c r="B3" s="88" t="s">
        <v>45</v>
      </c>
      <c r="C3" s="88" t="s">
        <v>46</v>
      </c>
      <c r="D3" s="88" t="s">
        <v>3</v>
      </c>
      <c r="E3" s="88" t="s">
        <v>47</v>
      </c>
      <c r="F3" s="90" t="s">
        <v>4</v>
      </c>
      <c r="G3" s="90"/>
      <c r="H3" s="90"/>
      <c r="I3" s="90" t="s">
        <v>5</v>
      </c>
      <c r="J3" s="90"/>
      <c r="K3" s="90"/>
      <c r="L3" s="101" t="s">
        <v>6</v>
      </c>
      <c r="M3" s="113" t="s">
        <v>32</v>
      </c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5"/>
    </row>
    <row r="4" spans="1:36" ht="31.5" x14ac:dyDescent="0.25">
      <c r="A4" s="89"/>
      <c r="B4" s="89"/>
      <c r="C4" s="89"/>
      <c r="D4" s="89"/>
      <c r="E4" s="89"/>
      <c r="F4" s="57" t="s">
        <v>7</v>
      </c>
      <c r="G4" s="57" t="s">
        <v>8</v>
      </c>
      <c r="H4" s="57" t="s">
        <v>9</v>
      </c>
      <c r="I4" s="57" t="s">
        <v>7</v>
      </c>
      <c r="J4" s="57" t="s">
        <v>8</v>
      </c>
      <c r="K4" s="57" t="s">
        <v>9</v>
      </c>
      <c r="L4" s="102"/>
      <c r="M4" s="66">
        <v>2021</v>
      </c>
      <c r="N4" s="66">
        <v>2022</v>
      </c>
      <c r="O4" s="66">
        <v>2023</v>
      </c>
      <c r="P4" s="66">
        <v>2024</v>
      </c>
      <c r="Q4" s="66">
        <v>2025</v>
      </c>
      <c r="R4" s="66">
        <v>2026</v>
      </c>
      <c r="S4" s="66">
        <v>2027</v>
      </c>
      <c r="T4" s="66">
        <v>2028</v>
      </c>
      <c r="U4" s="66">
        <v>2029</v>
      </c>
      <c r="V4" s="66">
        <v>2030</v>
      </c>
      <c r="W4" s="66">
        <v>2031</v>
      </c>
      <c r="X4" s="66">
        <v>2032</v>
      </c>
      <c r="Y4" s="66">
        <v>2033</v>
      </c>
      <c r="Z4" s="66">
        <v>2034</v>
      </c>
      <c r="AA4" s="69">
        <v>2035</v>
      </c>
      <c r="AB4" s="69">
        <v>2036</v>
      </c>
      <c r="AC4" s="69">
        <v>2037</v>
      </c>
      <c r="AD4" s="69">
        <v>2038</v>
      </c>
      <c r="AE4" s="69">
        <v>2039</v>
      </c>
      <c r="AF4" s="69">
        <v>2040</v>
      </c>
      <c r="AG4" s="69">
        <v>2041</v>
      </c>
      <c r="AH4" s="69">
        <v>2042</v>
      </c>
      <c r="AI4" s="69">
        <v>2043</v>
      </c>
      <c r="AJ4" s="68">
        <v>2044</v>
      </c>
    </row>
    <row r="5" spans="1:36" ht="18.75" customHeight="1" x14ac:dyDescent="0.25">
      <c r="A5" s="58" t="s">
        <v>10</v>
      </c>
      <c r="B5" s="103" t="s">
        <v>48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5"/>
    </row>
    <row r="6" spans="1:36" ht="19.5" customHeight="1" x14ac:dyDescent="0.25">
      <c r="A6" s="59" t="s">
        <v>49</v>
      </c>
      <c r="B6" s="110" t="s">
        <v>110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</row>
    <row r="7" spans="1:36" ht="15.75" customHeight="1" x14ac:dyDescent="0.25">
      <c r="A7" s="83" t="s">
        <v>51</v>
      </c>
      <c r="B7" s="91" t="s">
        <v>158</v>
      </c>
      <c r="C7" s="94" t="s">
        <v>159</v>
      </c>
      <c r="D7" s="86" t="s">
        <v>55</v>
      </c>
      <c r="E7" s="98">
        <v>2022</v>
      </c>
      <c r="F7" s="108" t="s">
        <v>56</v>
      </c>
      <c r="G7" s="108" t="s">
        <v>57</v>
      </c>
      <c r="H7" s="108">
        <v>100</v>
      </c>
      <c r="I7" s="91" t="s">
        <v>56</v>
      </c>
      <c r="J7" s="91" t="s">
        <v>57</v>
      </c>
      <c r="K7" s="91">
        <v>160</v>
      </c>
      <c r="L7" s="80">
        <v>1492.8130000000001</v>
      </c>
      <c r="M7" s="80">
        <v>0</v>
      </c>
      <c r="N7" s="80">
        <f>L7/3</f>
        <v>497.60433333333339</v>
      </c>
      <c r="O7" s="80">
        <f>N7</f>
        <v>497.60433333333339</v>
      </c>
      <c r="P7" s="80">
        <f>O7</f>
        <v>497.60433333333339</v>
      </c>
      <c r="Q7" s="80">
        <v>0</v>
      </c>
      <c r="R7" s="80">
        <f>Q7</f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</row>
    <row r="8" spans="1:36" ht="15.75" customHeight="1" x14ac:dyDescent="0.25">
      <c r="A8" s="84"/>
      <c r="B8" s="92"/>
      <c r="C8" s="95"/>
      <c r="D8" s="87"/>
      <c r="E8" s="99"/>
      <c r="F8" s="109"/>
      <c r="G8" s="109"/>
      <c r="H8" s="109"/>
      <c r="I8" s="93"/>
      <c r="J8" s="93"/>
      <c r="K8" s="93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117"/>
      <c r="AB8" s="117"/>
      <c r="AC8" s="117"/>
      <c r="AD8" s="117"/>
      <c r="AE8" s="117"/>
      <c r="AF8" s="117"/>
      <c r="AG8" s="117"/>
      <c r="AH8" s="117"/>
      <c r="AI8" s="117"/>
      <c r="AJ8" s="117"/>
    </row>
    <row r="9" spans="1:36" ht="126" customHeight="1" x14ac:dyDescent="0.25">
      <c r="A9" s="84"/>
      <c r="B9" s="92"/>
      <c r="C9" s="95"/>
      <c r="D9" s="87"/>
      <c r="E9" s="99"/>
      <c r="F9" s="91" t="s">
        <v>111</v>
      </c>
      <c r="G9" s="91" t="str">
        <f>J9</f>
        <v>м</v>
      </c>
      <c r="H9" s="91">
        <v>890</v>
      </c>
      <c r="I9" s="91" t="s">
        <v>112</v>
      </c>
      <c r="J9" s="91" t="s">
        <v>53</v>
      </c>
      <c r="K9" s="91">
        <v>903.61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117"/>
      <c r="AB9" s="117"/>
      <c r="AC9" s="117"/>
      <c r="AD9" s="117"/>
      <c r="AE9" s="117"/>
      <c r="AF9" s="117"/>
      <c r="AG9" s="117"/>
      <c r="AH9" s="117"/>
      <c r="AI9" s="117"/>
      <c r="AJ9" s="117"/>
    </row>
    <row r="10" spans="1:36" ht="15.75" customHeight="1" x14ac:dyDescent="0.25">
      <c r="A10" s="85"/>
      <c r="B10" s="93"/>
      <c r="C10" s="96"/>
      <c r="D10" s="97"/>
      <c r="E10" s="100"/>
      <c r="F10" s="93"/>
      <c r="G10" s="93"/>
      <c r="H10" s="93"/>
      <c r="I10" s="93"/>
      <c r="J10" s="93"/>
      <c r="K10" s="93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</row>
    <row r="11" spans="1:36" ht="15.75" customHeight="1" x14ac:dyDescent="0.25">
      <c r="A11" s="83" t="s">
        <v>54</v>
      </c>
      <c r="B11" s="91" t="s">
        <v>160</v>
      </c>
      <c r="C11" s="94" t="s">
        <v>161</v>
      </c>
      <c r="D11" s="86" t="s">
        <v>11</v>
      </c>
      <c r="E11" s="91">
        <v>2029</v>
      </c>
      <c r="F11" s="60" t="s">
        <v>113</v>
      </c>
      <c r="G11" s="60" t="s">
        <v>114</v>
      </c>
      <c r="H11" s="60" t="s">
        <v>12</v>
      </c>
      <c r="I11" s="60" t="str">
        <f>F11</f>
        <v>Площадь</v>
      </c>
      <c r="J11" s="60" t="str">
        <f>G11</f>
        <v>м2</v>
      </c>
      <c r="K11" s="70">
        <v>5.6349999999999998</v>
      </c>
      <c r="L11" s="80">
        <v>634.23099999999999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f>L11/2</f>
        <v>317.1155</v>
      </c>
      <c r="V11" s="80">
        <f>L11-U11</f>
        <v>317.1155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</row>
    <row r="12" spans="1:36" ht="115.5" customHeight="1" x14ac:dyDescent="0.25">
      <c r="A12" s="85"/>
      <c r="B12" s="93"/>
      <c r="C12" s="96"/>
      <c r="D12" s="97"/>
      <c r="E12" s="93"/>
      <c r="F12" s="60" t="s">
        <v>115</v>
      </c>
      <c r="G12" s="60" t="s">
        <v>116</v>
      </c>
      <c r="H12" s="67" t="s">
        <v>12</v>
      </c>
      <c r="I12" s="60" t="str">
        <f>F12</f>
        <v>Производительность</v>
      </c>
      <c r="J12" s="60" t="str">
        <f>G12</f>
        <v>м3/сут</v>
      </c>
      <c r="K12" s="70">
        <v>10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</row>
    <row r="13" spans="1:36" ht="18.75" customHeight="1" x14ac:dyDescent="0.25">
      <c r="A13" s="103" t="s">
        <v>60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5"/>
      <c r="L13" s="61">
        <f>L7+L11</f>
        <v>2127.0439999999999</v>
      </c>
      <c r="M13" s="61">
        <f t="shared" ref="M13:AJ13" si="0">M7+M11</f>
        <v>0</v>
      </c>
      <c r="N13" s="61">
        <f t="shared" si="0"/>
        <v>497.60433333333339</v>
      </c>
      <c r="O13" s="61">
        <f t="shared" si="0"/>
        <v>497.60433333333339</v>
      </c>
      <c r="P13" s="61">
        <f t="shared" si="0"/>
        <v>497.60433333333339</v>
      </c>
      <c r="Q13" s="61">
        <f t="shared" si="0"/>
        <v>0</v>
      </c>
      <c r="R13" s="61">
        <f t="shared" si="0"/>
        <v>0</v>
      </c>
      <c r="S13" s="61">
        <f t="shared" si="0"/>
        <v>0</v>
      </c>
      <c r="T13" s="61">
        <f t="shared" si="0"/>
        <v>0</v>
      </c>
      <c r="U13" s="61">
        <f t="shared" si="0"/>
        <v>317.1155</v>
      </c>
      <c r="V13" s="61">
        <f t="shared" si="0"/>
        <v>317.1155</v>
      </c>
      <c r="W13" s="61">
        <f t="shared" si="0"/>
        <v>0</v>
      </c>
      <c r="X13" s="61">
        <f t="shared" si="0"/>
        <v>0</v>
      </c>
      <c r="Y13" s="61">
        <f t="shared" si="0"/>
        <v>0</v>
      </c>
      <c r="Z13" s="61">
        <f t="shared" si="0"/>
        <v>0</v>
      </c>
      <c r="AA13" s="61">
        <f t="shared" si="0"/>
        <v>0</v>
      </c>
      <c r="AB13" s="61">
        <f t="shared" si="0"/>
        <v>0</v>
      </c>
      <c r="AC13" s="61">
        <f t="shared" si="0"/>
        <v>0</v>
      </c>
      <c r="AD13" s="61">
        <f t="shared" si="0"/>
        <v>0</v>
      </c>
      <c r="AE13" s="61">
        <f t="shared" si="0"/>
        <v>0</v>
      </c>
      <c r="AF13" s="61">
        <f t="shared" si="0"/>
        <v>0</v>
      </c>
      <c r="AG13" s="61">
        <f t="shared" si="0"/>
        <v>0</v>
      </c>
      <c r="AH13" s="61">
        <f t="shared" si="0"/>
        <v>0</v>
      </c>
      <c r="AI13" s="61">
        <f t="shared" si="0"/>
        <v>0</v>
      </c>
      <c r="AJ13" s="61">
        <f t="shared" si="0"/>
        <v>0</v>
      </c>
    </row>
    <row r="15" spans="1:36" ht="15.75" x14ac:dyDescent="0.25">
      <c r="A15" s="71" t="s">
        <v>196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8" spans="12:15" x14ac:dyDescent="0.25">
      <c r="L18" s="72"/>
    </row>
    <row r="27" spans="12:15" x14ac:dyDescent="0.25">
      <c r="O27" s="62"/>
    </row>
  </sheetData>
  <mergeCells count="86">
    <mergeCell ref="A13:K13"/>
    <mergeCell ref="A7:A10"/>
    <mergeCell ref="W7:W10"/>
    <mergeCell ref="H1:AJ1"/>
    <mergeCell ref="A2:AJ2"/>
    <mergeCell ref="AA7:AA10"/>
    <mergeCell ref="AB7:AB10"/>
    <mergeCell ref="AC7:AC10"/>
    <mergeCell ref="AD7:AD10"/>
    <mergeCell ref="AE7:AE10"/>
    <mergeCell ref="AF7:AF10"/>
    <mergeCell ref="AG7:AG10"/>
    <mergeCell ref="AH7:AH10"/>
    <mergeCell ref="AI7:AI10"/>
    <mergeCell ref="AJ7:AJ10"/>
    <mergeCell ref="AH11:AH12"/>
    <mergeCell ref="AI11:AI12"/>
    <mergeCell ref="AJ11:AJ12"/>
    <mergeCell ref="AC11:AC12"/>
    <mergeCell ref="AD11:AD12"/>
    <mergeCell ref="AE11:AE12"/>
    <mergeCell ref="AF11:AF12"/>
    <mergeCell ref="AG11:AG12"/>
    <mergeCell ref="X11:X12"/>
    <mergeCell ref="Y11:Y12"/>
    <mergeCell ref="Z11:Z12"/>
    <mergeCell ref="AA11:AA12"/>
    <mergeCell ref="AB11:AB12"/>
    <mergeCell ref="A11:A12"/>
    <mergeCell ref="B11:B12"/>
    <mergeCell ref="C11:C12"/>
    <mergeCell ref="D11:D12"/>
    <mergeCell ref="E11:E12"/>
    <mergeCell ref="L11:L12"/>
    <mergeCell ref="M11:M12"/>
    <mergeCell ref="N11:N12"/>
    <mergeCell ref="O11:O12"/>
    <mergeCell ref="P11:P12"/>
    <mergeCell ref="Q11:Q12"/>
    <mergeCell ref="R11:R12"/>
    <mergeCell ref="S11:S12"/>
    <mergeCell ref="Z7:Z10"/>
    <mergeCell ref="D7:D10"/>
    <mergeCell ref="E7:E10"/>
    <mergeCell ref="L7:L10"/>
    <mergeCell ref="M7:M10"/>
    <mergeCell ref="N7:N10"/>
    <mergeCell ref="X7:X10"/>
    <mergeCell ref="Y7:Y10"/>
    <mergeCell ref="T11:T12"/>
    <mergeCell ref="U11:U12"/>
    <mergeCell ref="V11:V12"/>
    <mergeCell ref="W11:W12"/>
    <mergeCell ref="F9:F10"/>
    <mergeCell ref="A3:A4"/>
    <mergeCell ref="B3:B4"/>
    <mergeCell ref="C3:C4"/>
    <mergeCell ref="D3:D4"/>
    <mergeCell ref="B5:AJ5"/>
    <mergeCell ref="B6:AJ6"/>
    <mergeCell ref="B7:B10"/>
    <mergeCell ref="C7:C10"/>
    <mergeCell ref="E3:E4"/>
    <mergeCell ref="F3:H3"/>
    <mergeCell ref="I3:K3"/>
    <mergeCell ref="L3:L4"/>
    <mergeCell ref="M3:AJ3"/>
    <mergeCell ref="O7:O10"/>
    <mergeCell ref="P7:P10"/>
    <mergeCell ref="Q7:Q10"/>
    <mergeCell ref="R7:R10"/>
    <mergeCell ref="S7:S10"/>
    <mergeCell ref="T7:T10"/>
    <mergeCell ref="U7:U10"/>
    <mergeCell ref="V7:V10"/>
    <mergeCell ref="G9:G10"/>
    <mergeCell ref="H9:H10"/>
    <mergeCell ref="I9:I10"/>
    <mergeCell ref="J9:J10"/>
    <mergeCell ref="K9:K10"/>
    <mergeCell ref="K7:K8"/>
    <mergeCell ref="F7:F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zoomScale="110" zoomScaleNormal="100" zoomScaleSheetLayoutView="110" workbookViewId="0">
      <selection activeCell="O11" sqref="O11"/>
    </sheetView>
  </sheetViews>
  <sheetFormatPr defaultRowHeight="15" x14ac:dyDescent="0.25"/>
  <cols>
    <col min="1" max="1" width="6" style="15" customWidth="1"/>
    <col min="2" max="2" width="36.140625" style="15" customWidth="1"/>
    <col min="3" max="3" width="16.140625" style="15" customWidth="1"/>
    <col min="4" max="4" width="10.28515625" style="15" customWidth="1"/>
    <col min="5" max="5" width="10.7109375" style="15" customWidth="1"/>
    <col min="6" max="6" width="11.5703125" style="15" bestFit="1" customWidth="1"/>
    <col min="7" max="7" width="12" style="15" customWidth="1"/>
    <col min="8" max="9" width="10.7109375" style="15" customWidth="1"/>
    <col min="10" max="10" width="11" style="15" customWidth="1"/>
    <col min="11" max="11" width="9.42578125" style="15" bestFit="1" customWidth="1"/>
    <col min="12" max="16384" width="9.140625" style="15"/>
  </cols>
  <sheetData>
    <row r="1" spans="1:19" ht="51.75" customHeight="1" x14ac:dyDescent="0.25">
      <c r="E1" s="121" t="s">
        <v>200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9" ht="34.5" customHeight="1" x14ac:dyDescent="0.25">
      <c r="A2" s="122" t="s">
        <v>162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4"/>
      <c r="S2" s="14"/>
    </row>
    <row r="3" spans="1:19" ht="15.75" customHeight="1" x14ac:dyDescent="0.25">
      <c r="A3" s="90" t="s">
        <v>61</v>
      </c>
      <c r="B3" s="90" t="s">
        <v>62</v>
      </c>
      <c r="C3" s="123" t="s">
        <v>117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  <c r="R3" s="14"/>
      <c r="S3" s="14"/>
    </row>
    <row r="4" spans="1:19" ht="15" customHeight="1" x14ac:dyDescent="0.25">
      <c r="A4" s="90"/>
      <c r="B4" s="90"/>
      <c r="C4" s="126" t="s">
        <v>64</v>
      </c>
      <c r="D4" s="119" t="s">
        <v>65</v>
      </c>
      <c r="E4" s="119" t="s">
        <v>66</v>
      </c>
      <c r="F4" s="119" t="s">
        <v>67</v>
      </c>
      <c r="G4" s="119" t="s">
        <v>68</v>
      </c>
      <c r="H4" s="119" t="s">
        <v>69</v>
      </c>
      <c r="I4" s="119" t="s">
        <v>70</v>
      </c>
      <c r="J4" s="119" t="s">
        <v>71</v>
      </c>
      <c r="K4" s="119" t="s">
        <v>72</v>
      </c>
      <c r="L4" s="119" t="s">
        <v>73</v>
      </c>
      <c r="M4" s="119" t="s">
        <v>74</v>
      </c>
      <c r="N4" s="119" t="s">
        <v>75</v>
      </c>
      <c r="O4" s="119" t="s">
        <v>76</v>
      </c>
      <c r="P4" s="119" t="s">
        <v>77</v>
      </c>
      <c r="Q4" s="119" t="s">
        <v>78</v>
      </c>
      <c r="R4" s="14"/>
      <c r="S4" s="14"/>
    </row>
    <row r="5" spans="1:19" ht="15" customHeight="1" x14ac:dyDescent="0.25">
      <c r="A5" s="90"/>
      <c r="B5" s="90"/>
      <c r="C5" s="127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4"/>
      <c r="S5" s="14"/>
    </row>
    <row r="6" spans="1:19" ht="15.75" x14ac:dyDescent="0.25">
      <c r="A6" s="22">
        <v>1</v>
      </c>
      <c r="B6" s="22">
        <f>A6+1</f>
        <v>2</v>
      </c>
      <c r="C6" s="22">
        <f t="shared" ref="C6:Q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2">
        <f t="shared" si="0"/>
        <v>16</v>
      </c>
      <c r="Q6" s="22">
        <f t="shared" si="0"/>
        <v>17</v>
      </c>
      <c r="R6" s="14"/>
      <c r="S6" s="14"/>
    </row>
    <row r="7" spans="1:19" ht="15.75" x14ac:dyDescent="0.25">
      <c r="A7" s="28" t="s">
        <v>33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14"/>
      <c r="S7" s="14"/>
    </row>
    <row r="8" spans="1:19" ht="21.75" customHeight="1" x14ac:dyDescent="0.25">
      <c r="A8" s="21" t="s">
        <v>79</v>
      </c>
      <c r="B8" s="23" t="s">
        <v>34</v>
      </c>
      <c r="C8" s="29">
        <f ca="1">SUM(D8:I8)</f>
        <v>9259.5459999999985</v>
      </c>
      <c r="D8" s="47">
        <f ca="1">Лист2!M22</f>
        <v>1129.1559999999999</v>
      </c>
      <c r="E8" s="47">
        <f ca="1">Лист2!N22</f>
        <v>1836.1087499999999</v>
      </c>
      <c r="F8" s="47">
        <f>Лист2!O22</f>
        <v>3547.7365</v>
      </c>
      <c r="G8" s="47">
        <f>Лист2!P22</f>
        <v>2746.54475</v>
      </c>
      <c r="H8" s="47">
        <f>Лист2!Q22</f>
        <v>0</v>
      </c>
      <c r="I8" s="47">
        <f>Лист2!R22</f>
        <v>0</v>
      </c>
      <c r="J8" s="47">
        <f>Лист2!S22</f>
        <v>0</v>
      </c>
      <c r="K8" s="47">
        <f>Лист2!T22</f>
        <v>0</v>
      </c>
      <c r="L8" s="47">
        <f>Лист2!U22</f>
        <v>0</v>
      </c>
      <c r="M8" s="47">
        <f>Лист2!V22</f>
        <v>0</v>
      </c>
      <c r="N8" s="47">
        <f>Лист2!W22</f>
        <v>0</v>
      </c>
      <c r="O8" s="47">
        <f>Лист2!X22</f>
        <v>0</v>
      </c>
      <c r="P8" s="47">
        <f>Лист2!Y22</f>
        <v>0</v>
      </c>
      <c r="Q8" s="47">
        <f>Лист2!Z22</f>
        <v>0</v>
      </c>
      <c r="R8" s="14"/>
      <c r="S8" s="14"/>
    </row>
    <row r="9" spans="1:19" ht="15.75" x14ac:dyDescent="0.25">
      <c r="A9" s="21" t="s">
        <v>80</v>
      </c>
      <c r="B9" s="23" t="s">
        <v>35</v>
      </c>
      <c r="C9" s="29">
        <f t="shared" ref="C9:C11" si="1">SUM(D9:I9)</f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14"/>
      <c r="S9" s="14"/>
    </row>
    <row r="10" spans="1:19" ht="15.75" x14ac:dyDescent="0.25">
      <c r="A10" s="21" t="s">
        <v>81</v>
      </c>
      <c r="B10" s="23" t="s">
        <v>39</v>
      </c>
      <c r="C10" s="29">
        <f t="shared" si="1"/>
        <v>0</v>
      </c>
      <c r="D10" s="29">
        <v>0</v>
      </c>
      <c r="E10" s="29">
        <v>0</v>
      </c>
      <c r="F10" s="29">
        <v>0</v>
      </c>
      <c r="G10" s="29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29">
        <v>0</v>
      </c>
      <c r="R10" s="14"/>
      <c r="S10" s="14"/>
    </row>
    <row r="11" spans="1:19" ht="31.5" x14ac:dyDescent="0.25">
      <c r="A11" s="21" t="s">
        <v>82</v>
      </c>
      <c r="B11" s="23" t="s">
        <v>83</v>
      </c>
      <c r="C11" s="29">
        <f t="shared" si="1"/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29">
        <v>0</v>
      </c>
      <c r="R11" s="14"/>
      <c r="S11" s="14"/>
    </row>
    <row r="12" spans="1:19" ht="15.75" x14ac:dyDescent="0.25">
      <c r="A12" s="21"/>
      <c r="B12" s="23" t="s">
        <v>84</v>
      </c>
      <c r="C12" s="29">
        <f ca="1">SUM(D12:I12)</f>
        <v>9259.5459999999985</v>
      </c>
      <c r="D12" s="29">
        <f ca="1">D11+D10+D9+D8</f>
        <v>1129.1559999999999</v>
      </c>
      <c r="E12" s="29">
        <f t="shared" ref="E12:Q12" ca="1" si="2">E11+E10+E9+E8</f>
        <v>1836.1087499999999</v>
      </c>
      <c r="F12" s="29">
        <f t="shared" si="2"/>
        <v>3547.7365</v>
      </c>
      <c r="G12" s="29">
        <f t="shared" si="2"/>
        <v>2746.54475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29">
        <f t="shared" si="2"/>
        <v>0</v>
      </c>
      <c r="R12" s="14"/>
      <c r="S12" s="14"/>
    </row>
    <row r="13" spans="1:19" ht="15.75" x14ac:dyDescent="0.25">
      <c r="A13" s="28" t="s">
        <v>36</v>
      </c>
      <c r="B13" s="28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14"/>
      <c r="S13" s="14"/>
    </row>
    <row r="14" spans="1:19" ht="15.75" x14ac:dyDescent="0.25">
      <c r="A14" s="21" t="s">
        <v>79</v>
      </c>
      <c r="B14" s="23" t="s">
        <v>34</v>
      </c>
      <c r="C14" s="29">
        <f>SUM(D14:Q14)</f>
        <v>9259.5460000000021</v>
      </c>
      <c r="D14" s="29">
        <f>D15+D17</f>
        <v>127.414</v>
      </c>
      <c r="E14" s="29">
        <f t="shared" ref="E14:Q14" si="3">E15+E17</f>
        <v>330.55900000000003</v>
      </c>
      <c r="F14" s="29">
        <f t="shared" si="3"/>
        <v>583.68299999999999</v>
      </c>
      <c r="G14" s="29">
        <f t="shared" si="3"/>
        <v>898.40599999999995</v>
      </c>
      <c r="H14" s="29">
        <f t="shared" si="3"/>
        <v>1035.7370000000001</v>
      </c>
      <c r="I14" s="29">
        <f t="shared" si="3"/>
        <v>926.01</v>
      </c>
      <c r="J14" s="29">
        <f t="shared" si="3"/>
        <v>816.28300000000002</v>
      </c>
      <c r="K14" s="29">
        <f t="shared" si="3"/>
        <v>816.28300000000002</v>
      </c>
      <c r="L14" s="29">
        <f t="shared" si="3"/>
        <v>816.28300000000002</v>
      </c>
      <c r="M14" s="29">
        <f t="shared" si="3"/>
        <v>816.28300000000002</v>
      </c>
      <c r="N14" s="29">
        <f t="shared" si="3"/>
        <v>798.59699999999998</v>
      </c>
      <c r="O14" s="29">
        <f t="shared" si="3"/>
        <v>705.178</v>
      </c>
      <c r="P14" s="29">
        <f t="shared" si="3"/>
        <v>452.05500000000001</v>
      </c>
      <c r="Q14" s="29">
        <f t="shared" si="3"/>
        <v>136.77500000000001</v>
      </c>
      <c r="R14" s="14"/>
      <c r="S14" s="14"/>
    </row>
    <row r="15" spans="1:19" ht="15.75" x14ac:dyDescent="0.25">
      <c r="A15" s="24" t="s">
        <v>0</v>
      </c>
      <c r="B15" s="25" t="s">
        <v>37</v>
      </c>
      <c r="C15" s="32">
        <f>SUM(D15:Q15)</f>
        <v>9259.5460000000021</v>
      </c>
      <c r="D15" s="32">
        <f>ROUND(D16*1.2,3)</f>
        <v>127.414</v>
      </c>
      <c r="E15" s="32">
        <f t="shared" ref="E15:Q15" si="4">ROUND(E16*1.2,3)</f>
        <v>330.55900000000003</v>
      </c>
      <c r="F15" s="32">
        <f t="shared" si="4"/>
        <v>583.68299999999999</v>
      </c>
      <c r="G15" s="32">
        <f t="shared" si="4"/>
        <v>898.40599999999995</v>
      </c>
      <c r="H15" s="32">
        <f t="shared" si="4"/>
        <v>1035.7370000000001</v>
      </c>
      <c r="I15" s="32">
        <f t="shared" si="4"/>
        <v>926.01</v>
      </c>
      <c r="J15" s="32">
        <f t="shared" si="4"/>
        <v>816.28300000000002</v>
      </c>
      <c r="K15" s="32">
        <f t="shared" si="4"/>
        <v>816.28300000000002</v>
      </c>
      <c r="L15" s="32">
        <f t="shared" si="4"/>
        <v>816.28300000000002</v>
      </c>
      <c r="M15" s="32">
        <f t="shared" si="4"/>
        <v>816.28300000000002</v>
      </c>
      <c r="N15" s="32">
        <f t="shared" si="4"/>
        <v>798.59699999999998</v>
      </c>
      <c r="O15" s="32">
        <f t="shared" si="4"/>
        <v>705.178</v>
      </c>
      <c r="P15" s="32">
        <f t="shared" si="4"/>
        <v>452.05500000000001</v>
      </c>
      <c r="Q15" s="32">
        <f t="shared" si="4"/>
        <v>136.77500000000001</v>
      </c>
      <c r="R15" s="14"/>
      <c r="S15" s="14"/>
    </row>
    <row r="16" spans="1:19" ht="15.75" x14ac:dyDescent="0.25">
      <c r="A16" s="26" t="s">
        <v>28</v>
      </c>
      <c r="B16" s="27" t="str">
        <f>B18</f>
        <v>в т.ч. без учета НДС</v>
      </c>
      <c r="C16" s="32">
        <f>SUM(D16:Q16)</f>
        <v>7716.2860833333334</v>
      </c>
      <c r="D16" s="34">
        <v>106.17791666666666</v>
      </c>
      <c r="E16" s="34">
        <v>275.46583333333331</v>
      </c>
      <c r="F16" s="34">
        <v>486.40208333333334</v>
      </c>
      <c r="G16" s="34">
        <v>748.6712500000001</v>
      </c>
      <c r="H16" s="34">
        <v>863.11416666666685</v>
      </c>
      <c r="I16" s="34">
        <v>771.67500000000007</v>
      </c>
      <c r="J16" s="34">
        <v>680.2358333333334</v>
      </c>
      <c r="K16" s="34">
        <v>680.2358333333334</v>
      </c>
      <c r="L16" s="34">
        <v>680.2358333333334</v>
      </c>
      <c r="M16" s="34">
        <v>680.2358333333334</v>
      </c>
      <c r="N16" s="34">
        <v>665.49708333333342</v>
      </c>
      <c r="O16" s="34">
        <v>587.64833333333331</v>
      </c>
      <c r="P16" s="34">
        <v>376.71208333333334</v>
      </c>
      <c r="Q16" s="34">
        <v>113.979</v>
      </c>
      <c r="R16" s="14"/>
      <c r="S16" s="14"/>
    </row>
    <row r="17" spans="1:19" ht="31.5" x14ac:dyDescent="0.25">
      <c r="A17" s="24" t="s">
        <v>1</v>
      </c>
      <c r="B17" s="25" t="s">
        <v>86</v>
      </c>
      <c r="C17" s="32">
        <f>SUM(D17:Q17)</f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14"/>
      <c r="S17" s="14"/>
    </row>
    <row r="18" spans="1:19" ht="15.75" x14ac:dyDescent="0.25">
      <c r="A18" s="26" t="s">
        <v>87</v>
      </c>
      <c r="B18" s="27" t="s">
        <v>85</v>
      </c>
      <c r="C18" s="32">
        <f t="shared" ref="C18" si="5">SUM(D18:Q18)</f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14"/>
      <c r="S18" s="14"/>
    </row>
    <row r="19" spans="1:19" ht="31.5" x14ac:dyDescent="0.25">
      <c r="A19" s="24" t="s">
        <v>88</v>
      </c>
      <c r="B19" s="25" t="s">
        <v>89</v>
      </c>
      <c r="C19" s="32">
        <f t="shared" ref="C19:C23" si="6">SUM(D19:G19)</f>
        <v>0</v>
      </c>
      <c r="D19" s="32">
        <v>0</v>
      </c>
      <c r="E19" s="32">
        <v>0</v>
      </c>
      <c r="F19" s="32">
        <v>0</v>
      </c>
      <c r="G19" s="32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2">
        <v>0</v>
      </c>
      <c r="R19" s="14"/>
      <c r="S19" s="14"/>
    </row>
    <row r="20" spans="1:19" ht="63" x14ac:dyDescent="0.25">
      <c r="A20" s="24" t="s">
        <v>90</v>
      </c>
      <c r="B20" s="25" t="s">
        <v>91</v>
      </c>
      <c r="C20" s="32">
        <f t="shared" si="6"/>
        <v>0</v>
      </c>
      <c r="D20" s="32">
        <v>0</v>
      </c>
      <c r="E20" s="32">
        <v>0</v>
      </c>
      <c r="F20" s="32">
        <v>0</v>
      </c>
      <c r="G20" s="32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2">
        <v>0</v>
      </c>
      <c r="R20" s="14"/>
      <c r="S20" s="14"/>
    </row>
    <row r="21" spans="1:19" ht="15.75" x14ac:dyDescent="0.25">
      <c r="A21" s="21" t="s">
        <v>80</v>
      </c>
      <c r="B21" s="23" t="s">
        <v>35</v>
      </c>
      <c r="C21" s="29">
        <f t="shared" si="6"/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14"/>
      <c r="S21" s="14"/>
    </row>
    <row r="22" spans="1:19" ht="15.75" x14ac:dyDescent="0.25">
      <c r="A22" s="21" t="s">
        <v>81</v>
      </c>
      <c r="B22" s="23" t="s">
        <v>39</v>
      </c>
      <c r="C22" s="29">
        <f t="shared" si="6"/>
        <v>0</v>
      </c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29">
        <v>0</v>
      </c>
      <c r="R22" s="14"/>
      <c r="S22" s="14"/>
    </row>
    <row r="23" spans="1:19" ht="31.5" x14ac:dyDescent="0.25">
      <c r="A23" s="21" t="s">
        <v>82</v>
      </c>
      <c r="B23" s="23" t="s">
        <v>83</v>
      </c>
      <c r="C23" s="29">
        <f t="shared" si="6"/>
        <v>0</v>
      </c>
      <c r="D23" s="29">
        <v>0</v>
      </c>
      <c r="E23" s="29">
        <v>0</v>
      </c>
      <c r="F23" s="29">
        <v>0</v>
      </c>
      <c r="G23" s="29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29">
        <v>0</v>
      </c>
      <c r="R23" s="14"/>
      <c r="S23" s="14"/>
    </row>
    <row r="24" spans="1:19" ht="15.75" x14ac:dyDescent="0.25">
      <c r="A24" s="21"/>
      <c r="B24" s="23" t="s">
        <v>84</v>
      </c>
      <c r="C24" s="29">
        <f>SUM(D24:Q24)</f>
        <v>9259.5460000000021</v>
      </c>
      <c r="D24" s="29">
        <f>D23+D22+D21+D14</f>
        <v>127.414</v>
      </c>
      <c r="E24" s="29">
        <f t="shared" ref="E24:Q24" si="7">E23+E22+E21+E14</f>
        <v>330.55900000000003</v>
      </c>
      <c r="F24" s="29">
        <f t="shared" si="7"/>
        <v>583.68299999999999</v>
      </c>
      <c r="G24" s="29">
        <f t="shared" si="7"/>
        <v>898.40599999999995</v>
      </c>
      <c r="H24" s="29">
        <f t="shared" si="7"/>
        <v>1035.7370000000001</v>
      </c>
      <c r="I24" s="29">
        <f t="shared" si="7"/>
        <v>926.01</v>
      </c>
      <c r="J24" s="29">
        <f t="shared" si="7"/>
        <v>816.28300000000002</v>
      </c>
      <c r="K24" s="29">
        <f t="shared" si="7"/>
        <v>816.28300000000002</v>
      </c>
      <c r="L24" s="29">
        <f t="shared" si="7"/>
        <v>816.28300000000002</v>
      </c>
      <c r="M24" s="29">
        <f t="shared" si="7"/>
        <v>816.28300000000002</v>
      </c>
      <c r="N24" s="29">
        <f t="shared" si="7"/>
        <v>798.59699999999998</v>
      </c>
      <c r="O24" s="29">
        <f t="shared" si="7"/>
        <v>705.178</v>
      </c>
      <c r="P24" s="29">
        <f t="shared" si="7"/>
        <v>452.05500000000001</v>
      </c>
      <c r="Q24" s="29">
        <f t="shared" si="7"/>
        <v>136.77500000000001</v>
      </c>
      <c r="R24" s="14"/>
      <c r="S24" s="14"/>
    </row>
    <row r="25" spans="1:19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x14ac:dyDescent="0.25">
      <c r="A26" s="14"/>
      <c r="B26" s="14"/>
      <c r="C26" s="14"/>
      <c r="D26" s="5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1:19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</sheetData>
  <mergeCells count="20">
    <mergeCell ref="E1:Q1"/>
    <mergeCell ref="A2:Q2"/>
    <mergeCell ref="A3:A5"/>
    <mergeCell ref="B3:B5"/>
    <mergeCell ref="C3:Q3"/>
    <mergeCell ref="C4:C5"/>
    <mergeCell ref="D4:D5"/>
    <mergeCell ref="E4:E5"/>
    <mergeCell ref="L4:L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J4:J5"/>
    <mergeCell ref="K4:K5"/>
  </mergeCells>
  <pageMargins left="0.31496062992125984" right="0.31496062992125984" top="0.55118110236220474" bottom="0.35433070866141736" header="0.31496062992125984" footer="0.31496062992125984"/>
  <pageSetup paperSize="9" scale="67" orientation="landscape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topLeftCell="C1" zoomScaleNormal="100" zoomScaleSheetLayoutView="100" workbookViewId="0">
      <selection activeCell="U11" sqref="T11:U11"/>
    </sheetView>
  </sheetViews>
  <sheetFormatPr defaultRowHeight="15" x14ac:dyDescent="0.25"/>
  <cols>
    <col min="1" max="1" width="6" style="15" customWidth="1"/>
    <col min="2" max="2" width="36.140625" style="15" customWidth="1"/>
    <col min="3" max="4" width="10.28515625" style="15" customWidth="1"/>
    <col min="5" max="5" width="10.7109375" style="15" customWidth="1"/>
    <col min="6" max="6" width="11.5703125" style="15" bestFit="1" customWidth="1"/>
    <col min="7" max="7" width="12" style="15" customWidth="1"/>
    <col min="8" max="9" width="10.7109375" style="15" customWidth="1"/>
    <col min="10" max="10" width="11" style="15" customWidth="1"/>
    <col min="11" max="11" width="9.42578125" style="15" bestFit="1" customWidth="1"/>
    <col min="12" max="16384" width="9.140625" style="15"/>
  </cols>
  <sheetData>
    <row r="1" spans="1:27" ht="55.5" customHeight="1" x14ac:dyDescent="0.25">
      <c r="E1" s="121" t="s">
        <v>201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27" ht="34.5" customHeight="1" x14ac:dyDescent="0.25">
      <c r="A2" s="128" t="s">
        <v>165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15.75" customHeight="1" x14ac:dyDescent="0.25">
      <c r="A3" s="90" t="s">
        <v>61</v>
      </c>
      <c r="B3" s="90" t="s">
        <v>62</v>
      </c>
      <c r="C3" s="123" t="s">
        <v>63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5"/>
    </row>
    <row r="4" spans="1:27" ht="15" customHeight="1" x14ac:dyDescent="0.25">
      <c r="A4" s="90"/>
      <c r="B4" s="90"/>
      <c r="C4" s="126" t="s">
        <v>118</v>
      </c>
      <c r="D4" s="119" t="s">
        <v>65</v>
      </c>
      <c r="E4" s="119" t="s">
        <v>66</v>
      </c>
      <c r="F4" s="119" t="s">
        <v>67</v>
      </c>
      <c r="G4" s="119" t="s">
        <v>68</v>
      </c>
      <c r="H4" s="119" t="s">
        <v>69</v>
      </c>
      <c r="I4" s="119" t="s">
        <v>70</v>
      </c>
      <c r="J4" s="119" t="s">
        <v>71</v>
      </c>
      <c r="K4" s="119" t="s">
        <v>72</v>
      </c>
      <c r="L4" s="119" t="s">
        <v>73</v>
      </c>
      <c r="M4" s="119" t="s">
        <v>74</v>
      </c>
      <c r="N4" s="119" t="s">
        <v>75</v>
      </c>
      <c r="O4" s="119" t="s">
        <v>76</v>
      </c>
      <c r="P4" s="119" t="s">
        <v>77</v>
      </c>
      <c r="Q4" s="119" t="s">
        <v>78</v>
      </c>
      <c r="R4" s="119" t="s">
        <v>119</v>
      </c>
      <c r="S4" s="119" t="s">
        <v>120</v>
      </c>
      <c r="T4" s="119" t="s">
        <v>121</v>
      </c>
      <c r="U4" s="119" t="s">
        <v>122</v>
      </c>
      <c r="V4" s="119" t="s">
        <v>123</v>
      </c>
      <c r="W4" s="119" t="s">
        <v>124</v>
      </c>
      <c r="X4" s="119" t="s">
        <v>125</v>
      </c>
      <c r="Y4" s="119" t="s">
        <v>126</v>
      </c>
      <c r="Z4" s="119" t="s">
        <v>127</v>
      </c>
      <c r="AA4" s="119" t="s">
        <v>128</v>
      </c>
    </row>
    <row r="5" spans="1:27" ht="33" customHeight="1" x14ac:dyDescent="0.25">
      <c r="A5" s="90"/>
      <c r="B5" s="90"/>
      <c r="C5" s="127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</row>
    <row r="6" spans="1:27" ht="15.75" x14ac:dyDescent="0.25">
      <c r="A6" s="22">
        <v>1</v>
      </c>
      <c r="B6" s="22">
        <f>A6+1</f>
        <v>2</v>
      </c>
      <c r="C6" s="22">
        <f t="shared" ref="C6:AA6" si="0">B6+1</f>
        <v>3</v>
      </c>
      <c r="D6" s="22">
        <f t="shared" si="0"/>
        <v>4</v>
      </c>
      <c r="E6" s="22">
        <f t="shared" si="0"/>
        <v>5</v>
      </c>
      <c r="F6" s="22">
        <f t="shared" si="0"/>
        <v>6</v>
      </c>
      <c r="G6" s="22">
        <f t="shared" si="0"/>
        <v>7</v>
      </c>
      <c r="H6" s="22">
        <f t="shared" si="0"/>
        <v>8</v>
      </c>
      <c r="I6" s="22">
        <f t="shared" si="0"/>
        <v>9</v>
      </c>
      <c r="J6" s="22">
        <f t="shared" si="0"/>
        <v>10</v>
      </c>
      <c r="K6" s="22">
        <f t="shared" si="0"/>
        <v>11</v>
      </c>
      <c r="L6" s="22">
        <f t="shared" si="0"/>
        <v>12</v>
      </c>
      <c r="M6" s="22">
        <f t="shared" si="0"/>
        <v>13</v>
      </c>
      <c r="N6" s="22">
        <f t="shared" si="0"/>
        <v>14</v>
      </c>
      <c r="O6" s="22">
        <f t="shared" si="0"/>
        <v>15</v>
      </c>
      <c r="P6" s="22">
        <f t="shared" si="0"/>
        <v>16</v>
      </c>
      <c r="Q6" s="22">
        <f t="shared" si="0"/>
        <v>17</v>
      </c>
      <c r="R6" s="22">
        <f t="shared" si="0"/>
        <v>18</v>
      </c>
      <c r="S6" s="22">
        <f t="shared" si="0"/>
        <v>19</v>
      </c>
      <c r="T6" s="22">
        <f t="shared" si="0"/>
        <v>20</v>
      </c>
      <c r="U6" s="22">
        <f t="shared" si="0"/>
        <v>21</v>
      </c>
      <c r="V6" s="22">
        <f t="shared" si="0"/>
        <v>22</v>
      </c>
      <c r="W6" s="22">
        <f t="shared" si="0"/>
        <v>23</v>
      </c>
      <c r="X6" s="22">
        <f t="shared" si="0"/>
        <v>24</v>
      </c>
      <c r="Y6" s="22">
        <f t="shared" si="0"/>
        <v>25</v>
      </c>
      <c r="Z6" s="22">
        <f t="shared" si="0"/>
        <v>26</v>
      </c>
      <c r="AA6" s="22">
        <f t="shared" si="0"/>
        <v>27</v>
      </c>
    </row>
    <row r="7" spans="1:27" ht="15.75" x14ac:dyDescent="0.25">
      <c r="A7" s="28" t="s">
        <v>33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ht="15.75" x14ac:dyDescent="0.25">
      <c r="A8" s="21" t="s">
        <v>79</v>
      </c>
      <c r="B8" s="23" t="s">
        <v>34</v>
      </c>
      <c r="C8" s="29">
        <f>E8+F8+G8+L8+M8</f>
        <v>2127.0439999999999</v>
      </c>
      <c r="D8" s="47">
        <f>'Лист 3'!M13</f>
        <v>0</v>
      </c>
      <c r="E8" s="47">
        <f>'Лист 3'!N13</f>
        <v>497.60433333333339</v>
      </c>
      <c r="F8" s="47">
        <f>'Лист 3'!O13</f>
        <v>497.60433333333339</v>
      </c>
      <c r="G8" s="47">
        <f>'Лист 3'!P13</f>
        <v>497.60433333333339</v>
      </c>
      <c r="H8" s="47">
        <f>'Лист 3'!Q13</f>
        <v>0</v>
      </c>
      <c r="I8" s="47">
        <f>'Лист 3'!R13</f>
        <v>0</v>
      </c>
      <c r="J8" s="47">
        <f>'Лист 3'!S13</f>
        <v>0</v>
      </c>
      <c r="K8" s="47">
        <f>'Лист 3'!T13</f>
        <v>0</v>
      </c>
      <c r="L8" s="47">
        <f>'Лист 3'!U13</f>
        <v>317.1155</v>
      </c>
      <c r="M8" s="47">
        <f>'Лист 3'!V13</f>
        <v>317.1155</v>
      </c>
      <c r="N8" s="47">
        <f>'Лист 3'!W13</f>
        <v>0</v>
      </c>
      <c r="O8" s="47">
        <f>'Лист 3'!X13</f>
        <v>0</v>
      </c>
      <c r="P8" s="47">
        <f>'Лист 3'!Y13</f>
        <v>0</v>
      </c>
      <c r="Q8" s="47">
        <f>'Лист 3'!Z13</f>
        <v>0</v>
      </c>
      <c r="R8" s="47">
        <f>'Лист 3'!AA13</f>
        <v>0</v>
      </c>
      <c r="S8" s="47">
        <f>'Лист 3'!AB13</f>
        <v>0</v>
      </c>
      <c r="T8" s="47">
        <f>'Лист 3'!AC13</f>
        <v>0</v>
      </c>
      <c r="U8" s="47">
        <f>'Лист 3'!AD13</f>
        <v>0</v>
      </c>
      <c r="V8" s="47">
        <f>'Лист 3'!AE13</f>
        <v>0</v>
      </c>
      <c r="W8" s="47">
        <f>'Лист 3'!AF13</f>
        <v>0</v>
      </c>
      <c r="X8" s="47">
        <f>'Лист 3'!AG13</f>
        <v>0</v>
      </c>
      <c r="Y8" s="47">
        <f>'Лист 3'!AH13</f>
        <v>0</v>
      </c>
      <c r="Z8" s="47">
        <f>'Лист 3'!AI13</f>
        <v>0</v>
      </c>
      <c r="AA8" s="47">
        <f>'Лист 3'!AJ13</f>
        <v>0</v>
      </c>
    </row>
    <row r="9" spans="1:27" ht="15.75" x14ac:dyDescent="0.25">
      <c r="A9" s="21" t="s">
        <v>80</v>
      </c>
      <c r="B9" s="23" t="s">
        <v>35</v>
      </c>
      <c r="C9" s="29">
        <f>SUM(D9:I9)</f>
        <v>0</v>
      </c>
      <c r="D9" s="48">
        <v>0</v>
      </c>
      <c r="E9" s="48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</row>
    <row r="10" spans="1:27" ht="15.75" x14ac:dyDescent="0.25">
      <c r="A10" s="21" t="s">
        <v>81</v>
      </c>
      <c r="B10" s="23" t="s">
        <v>39</v>
      </c>
      <c r="C10" s="29">
        <f t="shared" ref="C10:C11" si="1">SUM(D10:I10)</f>
        <v>0</v>
      </c>
      <c r="D10" s="29">
        <v>0</v>
      </c>
      <c r="E10" s="29">
        <v>0</v>
      </c>
      <c r="F10" s="29">
        <v>0</v>
      </c>
      <c r="G10" s="29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</row>
    <row r="11" spans="1:27" ht="31.5" x14ac:dyDescent="0.25">
      <c r="A11" s="21" t="s">
        <v>82</v>
      </c>
      <c r="B11" s="23" t="s">
        <v>83</v>
      </c>
      <c r="C11" s="29">
        <f t="shared" si="1"/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</row>
    <row r="12" spans="1:27" ht="15.75" x14ac:dyDescent="0.25">
      <c r="A12" s="21"/>
      <c r="B12" s="23" t="s">
        <v>84</v>
      </c>
      <c r="C12" s="29">
        <f>C8</f>
        <v>2127.0439999999999</v>
      </c>
      <c r="D12" s="29">
        <f t="shared" ref="D12:AA12" si="2">D11+D10+D9+D8</f>
        <v>0</v>
      </c>
      <c r="E12" s="29">
        <f t="shared" si="2"/>
        <v>497.60433333333339</v>
      </c>
      <c r="F12" s="29">
        <f t="shared" si="2"/>
        <v>497.60433333333339</v>
      </c>
      <c r="G12" s="29">
        <f t="shared" si="2"/>
        <v>497.60433333333339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317.1155</v>
      </c>
      <c r="M12" s="30">
        <f t="shared" si="2"/>
        <v>317.1155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29">
        <f t="shared" si="2"/>
        <v>0</v>
      </c>
      <c r="R12" s="29">
        <f t="shared" si="2"/>
        <v>0</v>
      </c>
      <c r="S12" s="29">
        <f t="shared" si="2"/>
        <v>0</v>
      </c>
      <c r="T12" s="29">
        <f t="shared" si="2"/>
        <v>0</v>
      </c>
      <c r="U12" s="29">
        <f t="shared" si="2"/>
        <v>0</v>
      </c>
      <c r="V12" s="29">
        <f t="shared" si="2"/>
        <v>0</v>
      </c>
      <c r="W12" s="29">
        <f t="shared" si="2"/>
        <v>0</v>
      </c>
      <c r="X12" s="29">
        <f t="shared" si="2"/>
        <v>0</v>
      </c>
      <c r="Y12" s="29">
        <f t="shared" si="2"/>
        <v>0</v>
      </c>
      <c r="Z12" s="29">
        <f t="shared" si="2"/>
        <v>0</v>
      </c>
      <c r="AA12" s="29">
        <f t="shared" si="2"/>
        <v>0</v>
      </c>
    </row>
    <row r="13" spans="1:27" ht="15.75" x14ac:dyDescent="0.25">
      <c r="A13" s="28" t="s">
        <v>36</v>
      </c>
      <c r="B13" s="28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5.75" x14ac:dyDescent="0.25">
      <c r="A14" s="21" t="s">
        <v>79</v>
      </c>
      <c r="B14" s="23" t="s">
        <v>34</v>
      </c>
      <c r="C14" s="29">
        <f>SUM(D14:AA14)</f>
        <v>2127.0439999999994</v>
      </c>
      <c r="D14" s="29">
        <f>D15+D17</f>
        <v>1.5189999999999999</v>
      </c>
      <c r="E14" s="29">
        <f t="shared" ref="E14:AA14" si="3">E15+E17</f>
        <v>1.909</v>
      </c>
      <c r="F14" s="29">
        <f>F15+F17</f>
        <v>39.488</v>
      </c>
      <c r="G14" s="29">
        <f t="shared" si="3"/>
        <v>64.876000000000005</v>
      </c>
      <c r="H14" s="29">
        <f t="shared" si="3"/>
        <v>77.489999999999995</v>
      </c>
      <c r="I14" s="29">
        <f t="shared" si="3"/>
        <v>77.527000000000001</v>
      </c>
      <c r="J14" s="29">
        <f t="shared" si="3"/>
        <v>77.564999999999998</v>
      </c>
      <c r="K14" s="29">
        <f t="shared" si="3"/>
        <v>77.60499999999999</v>
      </c>
      <c r="L14" s="29">
        <f t="shared" si="3"/>
        <v>85.731000000000009</v>
      </c>
      <c r="M14" s="29">
        <f t="shared" si="3"/>
        <v>101.872</v>
      </c>
      <c r="N14" s="29">
        <f t="shared" si="3"/>
        <v>109.92599999999999</v>
      </c>
      <c r="O14" s="29">
        <f t="shared" si="3"/>
        <v>109.967</v>
      </c>
      <c r="P14" s="29">
        <f t="shared" si="3"/>
        <v>110.009</v>
      </c>
      <c r="Q14" s="29">
        <f t="shared" si="3"/>
        <v>110.053</v>
      </c>
      <c r="R14" s="29">
        <f t="shared" si="3"/>
        <v>110.1</v>
      </c>
      <c r="S14" s="29">
        <f t="shared" si="3"/>
        <v>110.149</v>
      </c>
      <c r="T14" s="29">
        <f t="shared" si="3"/>
        <v>110.19999999999999</v>
      </c>
      <c r="U14" s="29">
        <f t="shared" si="3"/>
        <v>110.253</v>
      </c>
      <c r="V14" s="29">
        <f t="shared" si="3"/>
        <v>110.309</v>
      </c>
      <c r="W14" s="29">
        <f t="shared" si="3"/>
        <v>110.36699999999999</v>
      </c>
      <c r="X14" s="29">
        <f t="shared" si="3"/>
        <v>110.428</v>
      </c>
      <c r="Y14" s="29">
        <f t="shared" si="3"/>
        <v>97.926999999999992</v>
      </c>
      <c r="Z14" s="29">
        <f t="shared" si="3"/>
        <v>72.85499999999999</v>
      </c>
      <c r="AA14" s="29">
        <f t="shared" si="3"/>
        <v>138.91899999999998</v>
      </c>
    </row>
    <row r="15" spans="1:27" ht="15.75" x14ac:dyDescent="0.25">
      <c r="A15" s="24" t="s">
        <v>0</v>
      </c>
      <c r="B15" s="25" t="s">
        <v>37</v>
      </c>
      <c r="C15" s="32">
        <f>SUM(D15:AA15)</f>
        <v>1956.0640000000001</v>
      </c>
      <c r="D15" s="32">
        <v>0</v>
      </c>
      <c r="E15" s="32">
        <v>0</v>
      </c>
      <c r="F15" s="32">
        <f>ROUND(F16*1.2,3)</f>
        <v>37.320999999999998</v>
      </c>
      <c r="G15" s="32">
        <f t="shared" ref="G15:AA15" si="4">ROUND(G16*1.2,3)</f>
        <v>62.201000000000001</v>
      </c>
      <c r="H15" s="32">
        <f t="shared" si="4"/>
        <v>74.641999999999996</v>
      </c>
      <c r="I15" s="32">
        <f t="shared" si="4"/>
        <v>74.641999999999996</v>
      </c>
      <c r="J15" s="32">
        <f t="shared" si="4"/>
        <v>74.641999999999996</v>
      </c>
      <c r="K15" s="32">
        <f t="shared" si="4"/>
        <v>74.641999999999996</v>
      </c>
      <c r="L15" s="32">
        <f t="shared" si="4"/>
        <v>82.569000000000003</v>
      </c>
      <c r="M15" s="32">
        <f>ROUND(M16*1.2,3)</f>
        <v>98.424999999999997</v>
      </c>
      <c r="N15" s="32">
        <f t="shared" si="4"/>
        <v>106.35299999999999</v>
      </c>
      <c r="O15" s="32">
        <f t="shared" si="4"/>
        <v>106.35299999999999</v>
      </c>
      <c r="P15" s="32">
        <f t="shared" si="4"/>
        <v>106.35299999999999</v>
      </c>
      <c r="Q15" s="32">
        <f t="shared" si="4"/>
        <v>106.35299999999999</v>
      </c>
      <c r="R15" s="32">
        <f t="shared" si="4"/>
        <v>106.35299999999999</v>
      </c>
      <c r="S15" s="32">
        <f t="shared" si="4"/>
        <v>106.35299999999999</v>
      </c>
      <c r="T15" s="32">
        <f t="shared" si="4"/>
        <v>106.35299999999999</v>
      </c>
      <c r="U15" s="32">
        <f t="shared" si="4"/>
        <v>106.35299999999999</v>
      </c>
      <c r="V15" s="32">
        <f t="shared" si="4"/>
        <v>106.35299999999999</v>
      </c>
      <c r="W15" s="32">
        <f t="shared" si="4"/>
        <v>106.35299999999999</v>
      </c>
      <c r="X15" s="32">
        <f t="shared" si="4"/>
        <v>106.35299999999999</v>
      </c>
      <c r="Y15" s="32">
        <f t="shared" si="4"/>
        <v>93.912999999999997</v>
      </c>
      <c r="Z15" s="32">
        <f t="shared" si="4"/>
        <v>69.031999999999996</v>
      </c>
      <c r="AA15" s="32">
        <f t="shared" si="4"/>
        <v>44.152000000000001</v>
      </c>
    </row>
    <row r="16" spans="1:27" ht="15.75" x14ac:dyDescent="0.25">
      <c r="A16" s="26" t="s">
        <v>28</v>
      </c>
      <c r="B16" s="27" t="str">
        <f>B18</f>
        <v>в т.ч. без учета НДС</v>
      </c>
      <c r="C16" s="32">
        <f>SUM(D16:AA16)</f>
        <v>1640.4187500000005</v>
      </c>
      <c r="D16" s="34">
        <v>0</v>
      </c>
      <c r="E16" s="34">
        <v>10.366875</v>
      </c>
      <c r="F16" s="34">
        <v>31.100625000000001</v>
      </c>
      <c r="G16" s="34">
        <v>51.834375000000001</v>
      </c>
      <c r="H16" s="35">
        <v>62.201250000000002</v>
      </c>
      <c r="I16" s="35">
        <v>62.201250000000002</v>
      </c>
      <c r="J16" s="35">
        <v>62.201250000000002</v>
      </c>
      <c r="K16" s="35">
        <v>62.201250000000002</v>
      </c>
      <c r="L16" s="35">
        <v>68.807812499999997</v>
      </c>
      <c r="M16" s="35">
        <v>82.020937500000002</v>
      </c>
      <c r="N16" s="35">
        <v>88.627500000000012</v>
      </c>
      <c r="O16" s="35">
        <v>88.627500000000012</v>
      </c>
      <c r="P16" s="35">
        <v>88.627500000000012</v>
      </c>
      <c r="Q16" s="34">
        <v>88.627500000000012</v>
      </c>
      <c r="R16" s="34">
        <v>88.627500000000012</v>
      </c>
      <c r="S16" s="34">
        <v>88.627500000000012</v>
      </c>
      <c r="T16" s="34">
        <v>88.627500000000012</v>
      </c>
      <c r="U16" s="34">
        <v>88.627500000000012</v>
      </c>
      <c r="V16" s="34">
        <v>88.627500000000012</v>
      </c>
      <c r="W16" s="34">
        <v>88.627500000000012</v>
      </c>
      <c r="X16" s="34">
        <v>88.627500000000012</v>
      </c>
      <c r="Y16" s="34">
        <v>78.260625000000005</v>
      </c>
      <c r="Z16" s="34">
        <v>57.526875000000004</v>
      </c>
      <c r="AA16" s="34">
        <v>36.793125000000003</v>
      </c>
    </row>
    <row r="17" spans="1:27" ht="31.5" x14ac:dyDescent="0.25">
      <c r="A17" s="24" t="s">
        <v>1</v>
      </c>
      <c r="B17" s="25" t="s">
        <v>86</v>
      </c>
      <c r="C17" s="32">
        <f>SUM(D17:AA17)</f>
        <v>170.98</v>
      </c>
      <c r="D17" s="32">
        <f>ROUND(D18*1.2,3)</f>
        <v>1.5189999999999999</v>
      </c>
      <c r="E17" s="32">
        <f t="shared" ref="E17:AA17" si="5">ROUND(E18*1.2,3)</f>
        <v>1.909</v>
      </c>
      <c r="F17" s="32">
        <f>ROUND(F18*1.2,3)</f>
        <v>2.1669999999999998</v>
      </c>
      <c r="G17" s="32">
        <f t="shared" si="5"/>
        <v>2.6749999999999998</v>
      </c>
      <c r="H17" s="32">
        <f t="shared" si="5"/>
        <v>2.8479999999999999</v>
      </c>
      <c r="I17" s="32">
        <f t="shared" si="5"/>
        <v>2.8849999999999998</v>
      </c>
      <c r="J17" s="32">
        <f t="shared" si="5"/>
        <v>2.923</v>
      </c>
      <c r="K17" s="32">
        <f t="shared" si="5"/>
        <v>2.9630000000000001</v>
      </c>
      <c r="L17" s="32">
        <f t="shared" si="5"/>
        <v>3.1619999999999999</v>
      </c>
      <c r="M17" s="32">
        <f t="shared" si="5"/>
        <v>3.4470000000000001</v>
      </c>
      <c r="N17" s="32">
        <f t="shared" si="5"/>
        <v>3.573</v>
      </c>
      <c r="O17" s="32">
        <f t="shared" si="5"/>
        <v>3.6139999999999999</v>
      </c>
      <c r="P17" s="32">
        <f t="shared" si="5"/>
        <v>3.6560000000000001</v>
      </c>
      <c r="Q17" s="32">
        <f t="shared" si="5"/>
        <v>3.7</v>
      </c>
      <c r="R17" s="32">
        <f t="shared" si="5"/>
        <v>3.7469999999999999</v>
      </c>
      <c r="S17" s="32">
        <f t="shared" si="5"/>
        <v>3.7959999999999998</v>
      </c>
      <c r="T17" s="32">
        <f t="shared" si="5"/>
        <v>3.847</v>
      </c>
      <c r="U17" s="32">
        <f t="shared" si="5"/>
        <v>3.9</v>
      </c>
      <c r="V17" s="32">
        <f t="shared" si="5"/>
        <v>3.956</v>
      </c>
      <c r="W17" s="32">
        <f t="shared" si="5"/>
        <v>4.0140000000000002</v>
      </c>
      <c r="X17" s="32">
        <f t="shared" si="5"/>
        <v>4.0750000000000002</v>
      </c>
      <c r="Y17" s="32">
        <f t="shared" si="5"/>
        <v>4.0140000000000002</v>
      </c>
      <c r="Z17" s="32">
        <f t="shared" si="5"/>
        <v>3.823</v>
      </c>
      <c r="AA17" s="32">
        <f t="shared" si="5"/>
        <v>94.766999999999996</v>
      </c>
    </row>
    <row r="18" spans="1:27" ht="15.75" x14ac:dyDescent="0.25">
      <c r="A18" s="26" t="s">
        <v>87</v>
      </c>
      <c r="B18" s="27" t="s">
        <v>85</v>
      </c>
      <c r="C18" s="32">
        <f>SUM(D18:AA18)</f>
        <v>142.48358150430482</v>
      </c>
      <c r="D18" s="34">
        <v>1.2658203522800286</v>
      </c>
      <c r="E18" s="34">
        <v>1.5911441661421741</v>
      </c>
      <c r="F18" s="34">
        <v>1.8057782482858278</v>
      </c>
      <c r="G18" s="34">
        <v>2.2292039097282355</v>
      </c>
      <c r="H18" s="34">
        <v>2.3735518113351795</v>
      </c>
      <c r="I18" s="34">
        <v>2.4040876901325294</v>
      </c>
      <c r="J18" s="34">
        <v>2.4360058188578146</v>
      </c>
      <c r="K18" s="34">
        <v>2.4693498719484959</v>
      </c>
      <c r="L18" s="34">
        <v>2.6348403726137355</v>
      </c>
      <c r="M18" s="34">
        <v>2.8722945422233326</v>
      </c>
      <c r="N18" s="34">
        <v>2.9777008032768246</v>
      </c>
      <c r="O18" s="34">
        <v>3.0113380300647039</v>
      </c>
      <c r="P18" s="34">
        <v>3.0466415431110718</v>
      </c>
      <c r="Q18" s="34">
        <v>3.0836641565667038</v>
      </c>
      <c r="R18" s="34">
        <v>3.1224603875643395</v>
      </c>
      <c r="S18" s="34">
        <v>3.1630865122142739</v>
      </c>
      <c r="T18" s="34">
        <v>3.2056006234809065</v>
      </c>
      <c r="U18" s="34">
        <v>3.2500626910048762</v>
      </c>
      <c r="V18" s="34">
        <v>3.2965346229376555</v>
      </c>
      <c r="W18" s="34">
        <v>3.3450803298578502</v>
      </c>
      <c r="X18" s="34">
        <v>3.3957657908408794</v>
      </c>
      <c r="Y18" s="34">
        <v>3.3450328383469143</v>
      </c>
      <c r="Z18" s="34">
        <v>3.1860363914904712</v>
      </c>
      <c r="AA18" s="34">
        <v>78.972499999999997</v>
      </c>
    </row>
    <row r="19" spans="1:27" ht="31.5" x14ac:dyDescent="0.25">
      <c r="A19" s="24" t="s">
        <v>88</v>
      </c>
      <c r="B19" s="25" t="s">
        <v>89</v>
      </c>
      <c r="C19" s="32">
        <f t="shared" ref="C19:C23" si="6">SUM(D19:G19)</f>
        <v>0</v>
      </c>
      <c r="D19" s="32">
        <v>0</v>
      </c>
      <c r="E19" s="32">
        <v>0</v>
      </c>
      <c r="F19" s="32">
        <v>0</v>
      </c>
      <c r="G19" s="32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</row>
    <row r="20" spans="1:27" ht="63" x14ac:dyDescent="0.25">
      <c r="A20" s="24" t="s">
        <v>90</v>
      </c>
      <c r="B20" s="25" t="s">
        <v>91</v>
      </c>
      <c r="C20" s="32">
        <f t="shared" si="6"/>
        <v>0</v>
      </c>
      <c r="D20" s="32">
        <v>0</v>
      </c>
      <c r="E20" s="32">
        <v>0</v>
      </c>
      <c r="F20" s="32">
        <v>0</v>
      </c>
      <c r="G20" s="32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</row>
    <row r="21" spans="1:27" ht="15.75" x14ac:dyDescent="0.25">
      <c r="A21" s="21" t="s">
        <v>80</v>
      </c>
      <c r="B21" s="23" t="s">
        <v>35</v>
      </c>
      <c r="C21" s="29">
        <f t="shared" si="6"/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</row>
    <row r="22" spans="1:27" ht="15.75" x14ac:dyDescent="0.25">
      <c r="A22" s="21" t="s">
        <v>81</v>
      </c>
      <c r="B22" s="23" t="s">
        <v>39</v>
      </c>
      <c r="C22" s="29">
        <f t="shared" si="6"/>
        <v>0</v>
      </c>
      <c r="D22" s="29">
        <v>0</v>
      </c>
      <c r="E22" s="29">
        <v>0</v>
      </c>
      <c r="F22" s="29">
        <v>0</v>
      </c>
      <c r="G22" s="29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</row>
    <row r="23" spans="1:27" ht="31.5" x14ac:dyDescent="0.25">
      <c r="A23" s="21" t="s">
        <v>82</v>
      </c>
      <c r="B23" s="23" t="s">
        <v>83</v>
      </c>
      <c r="C23" s="29">
        <f t="shared" si="6"/>
        <v>0</v>
      </c>
      <c r="D23" s="29">
        <v>0</v>
      </c>
      <c r="E23" s="29">
        <v>0</v>
      </c>
      <c r="F23" s="29">
        <v>0</v>
      </c>
      <c r="G23" s="29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</row>
    <row r="24" spans="1:27" ht="15.75" x14ac:dyDescent="0.25">
      <c r="A24" s="21"/>
      <c r="B24" s="23" t="s">
        <v>84</v>
      </c>
      <c r="C24" s="29">
        <f>SUM(D24:AA24)</f>
        <v>2127.0439999999994</v>
      </c>
      <c r="D24" s="29">
        <f>D23+D22+D21+D14</f>
        <v>1.5189999999999999</v>
      </c>
      <c r="E24" s="29">
        <f t="shared" ref="E24:AA24" si="7">E23+E22+E21+E14</f>
        <v>1.909</v>
      </c>
      <c r="F24" s="29">
        <f t="shared" si="7"/>
        <v>39.488</v>
      </c>
      <c r="G24" s="29">
        <f t="shared" si="7"/>
        <v>64.876000000000005</v>
      </c>
      <c r="H24" s="29">
        <f t="shared" si="7"/>
        <v>77.489999999999995</v>
      </c>
      <c r="I24" s="29">
        <f t="shared" si="7"/>
        <v>77.527000000000001</v>
      </c>
      <c r="J24" s="29">
        <f t="shared" si="7"/>
        <v>77.564999999999998</v>
      </c>
      <c r="K24" s="29">
        <f t="shared" si="7"/>
        <v>77.60499999999999</v>
      </c>
      <c r="L24" s="29">
        <f t="shared" si="7"/>
        <v>85.731000000000009</v>
      </c>
      <c r="M24" s="29">
        <f t="shared" si="7"/>
        <v>101.872</v>
      </c>
      <c r="N24" s="29">
        <f t="shared" si="7"/>
        <v>109.92599999999999</v>
      </c>
      <c r="O24" s="29">
        <f t="shared" si="7"/>
        <v>109.967</v>
      </c>
      <c r="P24" s="29">
        <f t="shared" si="7"/>
        <v>110.009</v>
      </c>
      <c r="Q24" s="29">
        <f t="shared" si="7"/>
        <v>110.053</v>
      </c>
      <c r="R24" s="29">
        <f t="shared" si="7"/>
        <v>110.1</v>
      </c>
      <c r="S24" s="29">
        <f t="shared" si="7"/>
        <v>110.149</v>
      </c>
      <c r="T24" s="29">
        <f t="shared" si="7"/>
        <v>110.19999999999999</v>
      </c>
      <c r="U24" s="29">
        <f t="shared" si="7"/>
        <v>110.253</v>
      </c>
      <c r="V24" s="29">
        <f t="shared" si="7"/>
        <v>110.309</v>
      </c>
      <c r="W24" s="29">
        <f t="shared" si="7"/>
        <v>110.36699999999999</v>
      </c>
      <c r="X24" s="29">
        <f t="shared" si="7"/>
        <v>110.428</v>
      </c>
      <c r="Y24" s="29">
        <f t="shared" si="7"/>
        <v>97.926999999999992</v>
      </c>
      <c r="Z24" s="29">
        <f t="shared" si="7"/>
        <v>72.85499999999999</v>
      </c>
      <c r="AA24" s="29">
        <f t="shared" si="7"/>
        <v>138.91899999999998</v>
      </c>
    </row>
    <row r="25" spans="1:27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27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27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27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27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7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27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27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1:19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</sheetData>
  <mergeCells count="30">
    <mergeCell ref="A2:AA2"/>
    <mergeCell ref="E1:AA1"/>
    <mergeCell ref="W4:W5"/>
    <mergeCell ref="X4:X5"/>
    <mergeCell ref="Y4:Y5"/>
    <mergeCell ref="Z4:Z5"/>
    <mergeCell ref="AA4:AA5"/>
    <mergeCell ref="R4:R5"/>
    <mergeCell ref="S4:S5"/>
    <mergeCell ref="T4:T5"/>
    <mergeCell ref="U4:U5"/>
    <mergeCell ref="V4:V5"/>
    <mergeCell ref="C3:AA3"/>
    <mergeCell ref="C4:C5"/>
    <mergeCell ref="D4:D5"/>
    <mergeCell ref="E4:E5"/>
    <mergeCell ref="P4:P5"/>
    <mergeCell ref="Q4:Q5"/>
    <mergeCell ref="A3:A5"/>
    <mergeCell ref="B3:B5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</mergeCells>
  <pageMargins left="0.31496062992125984" right="0.31496062992125984" top="0.55118110236220474" bottom="0.35433070866141736" header="0.31496062992125984" footer="0.31496062992125984"/>
  <pageSetup paperSize="9" scale="48" orientation="landscape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view="pageBreakPreview" zoomScale="75" zoomScaleNormal="100" zoomScaleSheetLayoutView="75" workbookViewId="0">
      <selection activeCell="L9" sqref="L9:M9"/>
    </sheetView>
  </sheetViews>
  <sheetFormatPr defaultRowHeight="15" x14ac:dyDescent="0.25"/>
  <cols>
    <col min="1" max="1" width="6.28515625" style="12" customWidth="1"/>
    <col min="2" max="2" width="96.5703125" style="12" customWidth="1"/>
    <col min="3" max="3" width="17.42578125" style="12" customWidth="1"/>
    <col min="4" max="4" width="12.28515625" style="12" customWidth="1"/>
    <col min="5" max="5" width="11.28515625" style="12" customWidth="1"/>
    <col min="6" max="6" width="10.7109375" style="12" customWidth="1"/>
    <col min="7" max="7" width="10.140625" style="12" hidden="1" customWidth="1"/>
    <col min="8" max="10" width="10.140625" style="12" bestFit="1" customWidth="1"/>
    <col min="11" max="11" width="11" style="12" customWidth="1"/>
    <col min="12" max="12" width="10.140625" style="12" hidden="1" customWidth="1"/>
    <col min="13" max="23" width="10.140625" style="12" bestFit="1" customWidth="1"/>
    <col min="24" max="16384" width="9.140625" style="12"/>
  </cols>
  <sheetData>
    <row r="1" spans="1:19" ht="50.25" customHeight="1" x14ac:dyDescent="0.25">
      <c r="C1" s="79" t="s">
        <v>202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42" customHeight="1" x14ac:dyDescent="0.25">
      <c r="B2" s="136" t="s">
        <v>166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15.75" customHeight="1" x14ac:dyDescent="0.25">
      <c r="A3" s="129" t="s">
        <v>135</v>
      </c>
      <c r="B3" s="137" t="s">
        <v>92</v>
      </c>
      <c r="C3" s="137" t="s">
        <v>93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9" ht="51.75" customHeight="1" x14ac:dyDescent="0.25">
      <c r="A4" s="130"/>
      <c r="B4" s="137"/>
      <c r="C4" s="36" t="s">
        <v>184</v>
      </c>
      <c r="D4" s="36" t="s">
        <v>170</v>
      </c>
      <c r="E4" s="36" t="s">
        <v>171</v>
      </c>
      <c r="F4" s="138" t="s">
        <v>172</v>
      </c>
      <c r="G4" s="138"/>
      <c r="H4" s="36" t="s">
        <v>173</v>
      </c>
      <c r="I4" s="36" t="s">
        <v>174</v>
      </c>
      <c r="J4" s="36" t="s">
        <v>175</v>
      </c>
      <c r="K4" s="36" t="s">
        <v>176</v>
      </c>
      <c r="L4" s="138" t="s">
        <v>177</v>
      </c>
      <c r="M4" s="138"/>
      <c r="N4" s="36" t="s">
        <v>178</v>
      </c>
      <c r="O4" s="36" t="s">
        <v>179</v>
      </c>
      <c r="P4" s="36" t="s">
        <v>180</v>
      </c>
      <c r="Q4" s="36" t="s">
        <v>181</v>
      </c>
      <c r="R4" s="36" t="s">
        <v>182</v>
      </c>
      <c r="S4" s="36" t="s">
        <v>183</v>
      </c>
    </row>
    <row r="5" spans="1:19" ht="15.75" customHeight="1" x14ac:dyDescent="0.25">
      <c r="A5" s="131" t="s">
        <v>94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3"/>
    </row>
    <row r="6" spans="1:19" ht="69.75" customHeight="1" x14ac:dyDescent="0.25">
      <c r="A6" s="56" t="s">
        <v>49</v>
      </c>
      <c r="B6" s="37" t="s">
        <v>95</v>
      </c>
      <c r="C6" s="38">
        <v>0</v>
      </c>
      <c r="D6" s="38">
        <v>0</v>
      </c>
      <c r="E6" s="38">
        <v>0</v>
      </c>
      <c r="F6" s="134">
        <v>0</v>
      </c>
      <c r="G6" s="134"/>
      <c r="H6" s="38">
        <v>0</v>
      </c>
      <c r="I6" s="38">
        <v>0</v>
      </c>
      <c r="J6" s="38">
        <v>0</v>
      </c>
      <c r="K6" s="38">
        <v>0</v>
      </c>
      <c r="L6" s="134">
        <v>0</v>
      </c>
      <c r="M6" s="134"/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</row>
    <row r="7" spans="1:19" ht="53.25" customHeight="1" x14ac:dyDescent="0.25">
      <c r="A7" s="56" t="s">
        <v>136</v>
      </c>
      <c r="B7" s="37" t="s">
        <v>96</v>
      </c>
      <c r="C7" s="38">
        <v>0</v>
      </c>
      <c r="D7" s="38">
        <v>0</v>
      </c>
      <c r="E7" s="38">
        <v>0</v>
      </c>
      <c r="F7" s="134">
        <v>0</v>
      </c>
      <c r="G7" s="134"/>
      <c r="H7" s="38">
        <v>0</v>
      </c>
      <c r="I7" s="38">
        <v>0</v>
      </c>
      <c r="J7" s="38">
        <v>0</v>
      </c>
      <c r="K7" s="38">
        <v>0</v>
      </c>
      <c r="L7" s="134">
        <v>0</v>
      </c>
      <c r="M7" s="134"/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</row>
    <row r="8" spans="1:19" ht="15.75" customHeight="1" x14ac:dyDescent="0.25">
      <c r="A8" s="131" t="s">
        <v>97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3"/>
    </row>
    <row r="9" spans="1:19" ht="102.75" customHeight="1" x14ac:dyDescent="0.25">
      <c r="A9" s="56" t="s">
        <v>137</v>
      </c>
      <c r="B9" s="37" t="s">
        <v>98</v>
      </c>
      <c r="C9" s="39">
        <v>0.55000000000000004</v>
      </c>
      <c r="D9" s="45">
        <v>0.3</v>
      </c>
      <c r="E9" s="45">
        <v>0.3</v>
      </c>
      <c r="F9" s="135">
        <v>0.3</v>
      </c>
      <c r="G9" s="135"/>
      <c r="H9" s="45">
        <v>0.3</v>
      </c>
      <c r="I9" s="45">
        <v>0.3</v>
      </c>
      <c r="J9" s="45">
        <v>0.3</v>
      </c>
      <c r="K9" s="45">
        <v>0.3</v>
      </c>
      <c r="L9" s="135">
        <v>0.3</v>
      </c>
      <c r="M9" s="135"/>
      <c r="N9" s="45">
        <v>0.3</v>
      </c>
      <c r="O9" s="45">
        <v>0.3</v>
      </c>
      <c r="P9" s="45">
        <v>0.3</v>
      </c>
      <c r="Q9" s="45">
        <v>0.3</v>
      </c>
      <c r="R9" s="45">
        <v>0.3</v>
      </c>
      <c r="S9" s="45">
        <v>0.3</v>
      </c>
    </row>
    <row r="10" spans="1:19" ht="15.75" customHeight="1" x14ac:dyDescent="0.25">
      <c r="A10" s="131" t="s">
        <v>99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3"/>
    </row>
    <row r="11" spans="1:19" ht="62.25" customHeight="1" x14ac:dyDescent="0.25">
      <c r="A11" s="56" t="s">
        <v>138</v>
      </c>
      <c r="B11" s="37" t="s">
        <v>100</v>
      </c>
      <c r="C11" s="45">
        <v>11.81</v>
      </c>
      <c r="D11" s="43">
        <v>11.72</v>
      </c>
      <c r="E11" s="43">
        <v>9.65</v>
      </c>
      <c r="F11" s="131">
        <v>9.65</v>
      </c>
      <c r="G11" s="133"/>
      <c r="H11" s="43">
        <v>9.65</v>
      </c>
      <c r="I11" s="43">
        <v>9.65</v>
      </c>
      <c r="J11" s="43">
        <v>9.65</v>
      </c>
      <c r="K11" s="131">
        <v>9.65</v>
      </c>
      <c r="L11" s="133"/>
      <c r="M11" s="43">
        <v>9.65</v>
      </c>
      <c r="N11" s="43">
        <v>9.65</v>
      </c>
      <c r="O11" s="43">
        <v>9.65</v>
      </c>
      <c r="P11" s="43">
        <v>9.65</v>
      </c>
      <c r="Q11" s="43">
        <v>9.65</v>
      </c>
      <c r="R11" s="43">
        <v>9.65</v>
      </c>
      <c r="S11" s="39">
        <v>9.65</v>
      </c>
    </row>
    <row r="12" spans="1:19" ht="52.5" customHeight="1" x14ac:dyDescent="0.25">
      <c r="A12" s="56" t="s">
        <v>139</v>
      </c>
      <c r="B12" s="40" t="s">
        <v>101</v>
      </c>
      <c r="C12" s="43">
        <v>0.82</v>
      </c>
      <c r="D12" s="43">
        <v>0.82</v>
      </c>
      <c r="E12" s="43">
        <v>0.84</v>
      </c>
      <c r="F12" s="131">
        <v>0.84</v>
      </c>
      <c r="G12" s="133"/>
      <c r="H12" s="43">
        <v>0.84</v>
      </c>
      <c r="I12" s="43">
        <v>0.84</v>
      </c>
      <c r="J12" s="43">
        <v>0.84</v>
      </c>
      <c r="K12" s="131">
        <v>0.84</v>
      </c>
      <c r="L12" s="133"/>
      <c r="M12" s="43">
        <v>0.84</v>
      </c>
      <c r="N12" s="43">
        <v>0.84</v>
      </c>
      <c r="O12" s="43">
        <v>0.84</v>
      </c>
      <c r="P12" s="43">
        <v>0.84</v>
      </c>
      <c r="Q12" s="43">
        <v>0.84</v>
      </c>
      <c r="R12" s="43">
        <v>0.84</v>
      </c>
      <c r="S12" s="39">
        <v>0.84</v>
      </c>
    </row>
    <row r="13" spans="1:19" x14ac:dyDescent="0.25">
      <c r="B13" s="16"/>
      <c r="C13" s="16"/>
      <c r="D13" s="16"/>
      <c r="E13" s="16"/>
      <c r="F13" s="16"/>
    </row>
  </sheetData>
  <mergeCells count="20">
    <mergeCell ref="B2:S2"/>
    <mergeCell ref="C1:S1"/>
    <mergeCell ref="B3:B4"/>
    <mergeCell ref="C3:S3"/>
    <mergeCell ref="F4:G4"/>
    <mergeCell ref="L4:M4"/>
    <mergeCell ref="F12:G12"/>
    <mergeCell ref="K12:L12"/>
    <mergeCell ref="F6:G6"/>
    <mergeCell ref="L6:M6"/>
    <mergeCell ref="F7:G7"/>
    <mergeCell ref="L7:M7"/>
    <mergeCell ref="F9:G9"/>
    <mergeCell ref="L9:M9"/>
    <mergeCell ref="A3:A4"/>
    <mergeCell ref="A5:S5"/>
    <mergeCell ref="A8:S8"/>
    <mergeCell ref="A10:S10"/>
    <mergeCell ref="F11:G11"/>
    <mergeCell ref="K11:L11"/>
  </mergeCells>
  <pageMargins left="0.70866141732283472" right="0.70866141732283472" top="0.74803149606299213" bottom="0.74803149606299213" header="0.31496062992125984" footer="0.31496062992125984"/>
  <pageSetup paperSize="9" scale="48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view="pageBreakPreview" zoomScale="75" zoomScaleNormal="100" zoomScaleSheetLayoutView="75" workbookViewId="0">
      <selection activeCell="U7" sqref="U7"/>
    </sheetView>
  </sheetViews>
  <sheetFormatPr defaultRowHeight="15" x14ac:dyDescent="0.25"/>
  <cols>
    <col min="1" max="1" width="9.140625" style="12"/>
    <col min="2" max="2" width="66" style="12" customWidth="1"/>
    <col min="3" max="3" width="12.28515625" style="12" customWidth="1"/>
    <col min="4" max="4" width="11.28515625" style="12" customWidth="1"/>
    <col min="5" max="5" width="10.7109375" style="12" customWidth="1"/>
    <col min="6" max="6" width="10.140625" style="12" hidden="1" customWidth="1"/>
    <col min="7" max="9" width="10.140625" style="12" bestFit="1" customWidth="1"/>
    <col min="10" max="10" width="11" style="12" customWidth="1"/>
    <col min="11" max="11" width="10.140625" style="12" hidden="1" customWidth="1"/>
    <col min="12" max="22" width="10.140625" style="12" bestFit="1" customWidth="1"/>
    <col min="23" max="16384" width="9.140625" style="12"/>
  </cols>
  <sheetData>
    <row r="1" spans="1:28" ht="50.25" customHeight="1" x14ac:dyDescent="0.25">
      <c r="B1" s="79" t="s">
        <v>203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42" customHeight="1" x14ac:dyDescent="0.25">
      <c r="B2" s="136" t="s">
        <v>167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ht="51.75" customHeight="1" x14ac:dyDescent="0.25">
      <c r="A3" s="129" t="s">
        <v>135</v>
      </c>
      <c r="B3" s="137" t="s">
        <v>129</v>
      </c>
      <c r="C3" s="131" t="s">
        <v>93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3"/>
    </row>
    <row r="4" spans="1:28" ht="15.75" customHeight="1" x14ac:dyDescent="0.25">
      <c r="A4" s="130"/>
      <c r="B4" s="137"/>
      <c r="C4" s="44" t="s">
        <v>184</v>
      </c>
      <c r="D4" s="44" t="s">
        <v>170</v>
      </c>
      <c r="E4" s="44" t="s">
        <v>171</v>
      </c>
      <c r="F4" s="44">
        <v>2023</v>
      </c>
      <c r="G4" s="44" t="s">
        <v>173</v>
      </c>
      <c r="H4" s="44" t="s">
        <v>174</v>
      </c>
      <c r="I4" s="44" t="s">
        <v>175</v>
      </c>
      <c r="J4" s="44" t="s">
        <v>176</v>
      </c>
      <c r="K4" s="138" t="s">
        <v>177</v>
      </c>
      <c r="L4" s="138"/>
      <c r="M4" s="44" t="s">
        <v>178</v>
      </c>
      <c r="N4" s="44" t="s">
        <v>179</v>
      </c>
      <c r="O4" s="44" t="s">
        <v>180</v>
      </c>
      <c r="P4" s="44" t="s">
        <v>181</v>
      </c>
      <c r="Q4" s="44" t="s">
        <v>182</v>
      </c>
      <c r="R4" s="44" t="s">
        <v>183</v>
      </c>
      <c r="S4" s="51" t="s">
        <v>185</v>
      </c>
      <c r="T4" s="51" t="s">
        <v>186</v>
      </c>
      <c r="U4" s="51" t="s">
        <v>187</v>
      </c>
      <c r="V4" s="51" t="s">
        <v>188</v>
      </c>
      <c r="W4" s="51" t="s">
        <v>189</v>
      </c>
      <c r="X4" s="51" t="s">
        <v>190</v>
      </c>
      <c r="Y4" s="51" t="s">
        <v>191</v>
      </c>
      <c r="Z4" s="51" t="s">
        <v>192</v>
      </c>
      <c r="AA4" s="51" t="s">
        <v>193</v>
      </c>
      <c r="AB4" s="51" t="s">
        <v>194</v>
      </c>
    </row>
    <row r="5" spans="1:28" ht="24" customHeight="1" x14ac:dyDescent="0.25">
      <c r="A5" s="131" t="s">
        <v>130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3"/>
    </row>
    <row r="6" spans="1:28" ht="108" customHeight="1" x14ac:dyDescent="0.25">
      <c r="A6" s="56" t="s">
        <v>49</v>
      </c>
      <c r="B6" s="37" t="s">
        <v>131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134">
        <v>0</v>
      </c>
      <c r="L6" s="134"/>
      <c r="M6" s="42">
        <v>0</v>
      </c>
      <c r="N6" s="42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</row>
    <row r="7" spans="1:28" ht="47.25" customHeight="1" x14ac:dyDescent="0.25">
      <c r="A7" s="56" t="s">
        <v>136</v>
      </c>
      <c r="B7" s="37" t="s">
        <v>132</v>
      </c>
      <c r="C7" s="43">
        <v>0.8</v>
      </c>
      <c r="D7" s="43">
        <v>0.8</v>
      </c>
      <c r="E7" s="43">
        <v>0.4</v>
      </c>
      <c r="F7" s="43">
        <v>0.4</v>
      </c>
      <c r="G7" s="43">
        <v>0</v>
      </c>
      <c r="H7" s="43">
        <v>0</v>
      </c>
      <c r="I7" s="43">
        <v>0</v>
      </c>
      <c r="J7" s="43">
        <v>0</v>
      </c>
      <c r="K7" s="137">
        <v>0</v>
      </c>
      <c r="L7" s="137"/>
      <c r="M7" s="43">
        <v>0</v>
      </c>
      <c r="N7" s="43">
        <v>0</v>
      </c>
      <c r="O7" s="43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</row>
    <row r="8" spans="1:28" ht="22.5" customHeight="1" x14ac:dyDescent="0.25">
      <c r="A8" s="131" t="s">
        <v>133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3"/>
    </row>
    <row r="9" spans="1:28" ht="78" customHeight="1" x14ac:dyDescent="0.25">
      <c r="A9" s="56" t="s">
        <v>137</v>
      </c>
      <c r="B9" s="37" t="s">
        <v>134</v>
      </c>
      <c r="C9" s="43">
        <v>0.55000000000000004</v>
      </c>
      <c r="D9" s="54">
        <v>0.3</v>
      </c>
      <c r="E9" s="54">
        <v>0.3</v>
      </c>
      <c r="F9" s="54">
        <v>0.3</v>
      </c>
      <c r="G9" s="54">
        <v>0.3</v>
      </c>
      <c r="H9" s="54">
        <v>0.3</v>
      </c>
      <c r="I9" s="54">
        <v>0.3</v>
      </c>
      <c r="J9" s="54">
        <v>0.3</v>
      </c>
      <c r="K9" s="135">
        <v>0.3</v>
      </c>
      <c r="L9" s="135"/>
      <c r="M9" s="54">
        <v>0.3</v>
      </c>
      <c r="N9" s="54">
        <v>0.3</v>
      </c>
      <c r="O9" s="54">
        <v>0.3</v>
      </c>
      <c r="P9" s="54">
        <v>0.3</v>
      </c>
      <c r="Q9" s="54">
        <v>0.3</v>
      </c>
      <c r="R9" s="54">
        <v>0.3</v>
      </c>
      <c r="S9" s="54">
        <v>0.3</v>
      </c>
      <c r="T9" s="54">
        <v>0.3</v>
      </c>
      <c r="U9" s="54">
        <v>0.3</v>
      </c>
      <c r="V9" s="54">
        <v>0.3</v>
      </c>
      <c r="W9" s="54">
        <v>0.3</v>
      </c>
      <c r="X9" s="54">
        <v>0.3</v>
      </c>
      <c r="Y9" s="54">
        <v>0.3</v>
      </c>
      <c r="Z9" s="54">
        <v>0.3</v>
      </c>
      <c r="AA9" s="54">
        <v>0.3</v>
      </c>
      <c r="AB9" s="54">
        <v>0.3</v>
      </c>
    </row>
    <row r="10" spans="1:28" ht="86.25" customHeight="1" x14ac:dyDescent="0.25">
      <c r="A10" s="56" t="s">
        <v>140</v>
      </c>
      <c r="B10" s="37" t="s">
        <v>134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137">
        <v>0</v>
      </c>
      <c r="L10" s="137"/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</row>
    <row r="11" spans="1:28" ht="52.5" customHeight="1" x14ac:dyDescent="0.25">
      <c r="A11" s="129" t="s">
        <v>141</v>
      </c>
      <c r="B11" s="142" t="s">
        <v>131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/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40">
        <v>0</v>
      </c>
      <c r="V11" s="140">
        <v>0</v>
      </c>
      <c r="W11" s="137">
        <v>0</v>
      </c>
      <c r="X11" s="137">
        <v>0</v>
      </c>
      <c r="Y11" s="137">
        <v>0</v>
      </c>
      <c r="Z11" s="137">
        <v>0</v>
      </c>
      <c r="AA11" s="137">
        <v>0</v>
      </c>
      <c r="AB11" s="137">
        <v>0</v>
      </c>
    </row>
    <row r="12" spans="1:28" ht="54.75" customHeight="1" x14ac:dyDescent="0.25">
      <c r="A12" s="130"/>
      <c r="B12" s="14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41"/>
      <c r="V12" s="141"/>
      <c r="W12" s="137"/>
      <c r="X12" s="137"/>
      <c r="Y12" s="137"/>
      <c r="Z12" s="137"/>
      <c r="AA12" s="137"/>
      <c r="AB12" s="137"/>
    </row>
    <row r="13" spans="1:28" ht="15.75" x14ac:dyDescent="0.25">
      <c r="A13" s="131" t="s">
        <v>99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3"/>
    </row>
    <row r="14" spans="1:28" ht="72" customHeight="1" x14ac:dyDescent="0.25">
      <c r="A14" s="56" t="s">
        <v>138</v>
      </c>
      <c r="B14" s="40" t="s">
        <v>101</v>
      </c>
      <c r="C14" s="50">
        <v>0.79</v>
      </c>
      <c r="D14" s="50">
        <v>0.79</v>
      </c>
      <c r="E14" s="50">
        <v>0.79</v>
      </c>
      <c r="F14" s="50">
        <v>0.79</v>
      </c>
      <c r="G14" s="50">
        <v>0.79</v>
      </c>
      <c r="H14" s="50">
        <v>0.79</v>
      </c>
      <c r="I14" s="50">
        <v>0.79</v>
      </c>
      <c r="J14" s="139">
        <v>0.79</v>
      </c>
      <c r="K14" s="139"/>
      <c r="L14" s="50">
        <v>0.79</v>
      </c>
      <c r="M14" s="50">
        <v>0.79</v>
      </c>
      <c r="N14" s="50">
        <v>0.79</v>
      </c>
      <c r="O14" s="50">
        <v>0.79</v>
      </c>
      <c r="P14" s="50">
        <v>0.79</v>
      </c>
      <c r="Q14" s="50">
        <v>0.79</v>
      </c>
      <c r="R14" s="50">
        <v>0.79</v>
      </c>
      <c r="S14" s="50">
        <v>0.79</v>
      </c>
      <c r="T14" s="50">
        <v>0.79</v>
      </c>
      <c r="U14" s="50">
        <v>0.79</v>
      </c>
      <c r="V14" s="50">
        <v>0.79</v>
      </c>
      <c r="W14" s="50">
        <v>0.79</v>
      </c>
      <c r="X14" s="50">
        <v>0.79</v>
      </c>
      <c r="Y14" s="50">
        <v>0.79</v>
      </c>
      <c r="Z14" s="50">
        <v>0.79</v>
      </c>
      <c r="AA14" s="50">
        <v>0.79</v>
      </c>
      <c r="AB14" s="50">
        <v>0.79</v>
      </c>
    </row>
    <row r="15" spans="1:28" x14ac:dyDescent="0.25">
      <c r="S15"/>
    </row>
    <row r="16" spans="1:28" x14ac:dyDescent="0.25">
      <c r="S16"/>
    </row>
    <row r="17" spans="19:19" x14ac:dyDescent="0.25">
      <c r="S17"/>
    </row>
    <row r="18" spans="19:19" x14ac:dyDescent="0.25">
      <c r="S18"/>
    </row>
    <row r="19" spans="19:19" x14ac:dyDescent="0.25">
      <c r="S19"/>
    </row>
    <row r="20" spans="19:19" x14ac:dyDescent="0.25">
      <c r="S20"/>
    </row>
    <row r="21" spans="19:19" x14ac:dyDescent="0.25">
      <c r="S21"/>
    </row>
    <row r="22" spans="19:19" x14ac:dyDescent="0.25">
      <c r="S22"/>
    </row>
    <row r="23" spans="19:19" x14ac:dyDescent="0.25">
      <c r="S23"/>
    </row>
    <row r="24" spans="19:19" x14ac:dyDescent="0.25">
      <c r="S24"/>
    </row>
    <row r="25" spans="19:19" x14ac:dyDescent="0.25">
      <c r="S25"/>
    </row>
    <row r="26" spans="19:19" x14ac:dyDescent="0.25">
      <c r="S26"/>
    </row>
    <row r="27" spans="19:19" x14ac:dyDescent="0.25">
      <c r="S27"/>
    </row>
    <row r="28" spans="19:19" x14ac:dyDescent="0.25">
      <c r="S28" s="49"/>
    </row>
    <row r="29" spans="19:19" x14ac:dyDescent="0.25">
      <c r="S29" s="49"/>
    </row>
  </sheetData>
  <mergeCells count="41">
    <mergeCell ref="K6:L6"/>
    <mergeCell ref="K7:L7"/>
    <mergeCell ref="AB11:AB12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N11:N12"/>
    <mergeCell ref="O11:O12"/>
    <mergeCell ref="B2:AB2"/>
    <mergeCell ref="B1:AB1"/>
    <mergeCell ref="C3:AB3"/>
    <mergeCell ref="B3:B4"/>
    <mergeCell ref="K4:L4"/>
    <mergeCell ref="B11:B12"/>
    <mergeCell ref="C11:C12"/>
    <mergeCell ref="D11:D12"/>
    <mergeCell ref="K11:L12"/>
    <mergeCell ref="M11:M12"/>
    <mergeCell ref="J11:J12"/>
    <mergeCell ref="J14:K14"/>
    <mergeCell ref="A3:A4"/>
    <mergeCell ref="A5:AB5"/>
    <mergeCell ref="A8:AB8"/>
    <mergeCell ref="A11:A12"/>
    <mergeCell ref="A13:AB13"/>
    <mergeCell ref="K9:L9"/>
    <mergeCell ref="K10:L10"/>
    <mergeCell ref="E11:E12"/>
    <mergeCell ref="T11:T12"/>
    <mergeCell ref="U11:U12"/>
    <mergeCell ref="F11:F12"/>
    <mergeCell ref="G11:G12"/>
    <mergeCell ref="H11:H12"/>
    <mergeCell ref="S11:S12"/>
    <mergeCell ref="I11:I12"/>
  </mergeCells>
  <pageMargins left="0.70866141732283472" right="0.70866141732283472" top="0.74803149606299213" bottom="0.74803149606299213" header="0.31496062992125984" footer="0.31496062992125984"/>
  <pageSetup paperSize="9" scale="4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стр.1</vt:lpstr>
      <vt:lpstr>Лист2</vt:lpstr>
      <vt:lpstr>Лист 3</vt:lpstr>
      <vt:lpstr>лист 4</vt:lpstr>
      <vt:lpstr>лист 5</vt:lpstr>
      <vt:lpstr>Лист 6</vt:lpstr>
      <vt:lpstr>Лист 7</vt:lpstr>
      <vt:lpstr>'Лист 3'!Область_печати</vt:lpstr>
      <vt:lpstr>'лист 4'!Область_печати</vt:lpstr>
      <vt:lpstr>'лист 5'!Область_печати</vt:lpstr>
      <vt:lpstr>'Лист 6'!Область_печати</vt:lpstr>
      <vt:lpstr>'Лист 7'!Область_печати</vt:lpstr>
      <vt:lpstr>Лист2!Область_печати</vt:lpstr>
      <vt:lpstr>стр.1!Область_печати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2022-04-28T11:14:06Z</dcterms:modified>
</cp:coreProperties>
</file>