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filterPrivacy="1" defaultThemeVersion="124226"/>
  <xr:revisionPtr revIDLastSave="0" documentId="13_ncr:1_{0DD4F96B-2F8B-4B22-8983-CDAD893EDF22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1-паспорт ИП" sheetId="8" r:id="rId1"/>
    <sheet name="2-перечень мер" sheetId="12" r:id="rId2"/>
    <sheet name="3-показатели" sheetId="10" r:id="rId3"/>
    <sheet name="4-Фин план" sheetId="5" r:id="rId4"/>
    <sheet name="Фин план от орг" sheetId="11" state="hidden" r:id="rId5"/>
  </sheets>
  <definedNames>
    <definedName name="_xlnm.Print_Titles" localSheetId="1">'2-перечень мер'!$A:$K</definedName>
    <definedName name="_xlnm.Print_Area" localSheetId="0">'1-паспорт ИП'!$A$1:$B$24</definedName>
    <definedName name="_xlnm.Print_Area" localSheetId="3">'4-Фин план'!$A$1:$R$26</definedName>
    <definedName name="_xlnm.Print_Area" localSheetId="4">'Фин план от орг'!$A$1:$N$32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5" l="1"/>
  <c r="D8" i="5"/>
  <c r="C24" i="5"/>
  <c r="D24" i="5"/>
  <c r="E24" i="5"/>
  <c r="F24" i="5"/>
  <c r="G24" i="5"/>
  <c r="H24" i="5"/>
  <c r="I24" i="5"/>
  <c r="J24" i="5"/>
  <c r="K24" i="5"/>
  <c r="K25" i="5" s="1"/>
  <c r="L24" i="5"/>
  <c r="M24" i="5"/>
  <c r="N24" i="5"/>
  <c r="O24" i="5"/>
  <c r="O25" i="5" s="1"/>
  <c r="P24" i="5"/>
  <c r="Q24" i="5"/>
  <c r="R24" i="5"/>
  <c r="E10" i="5"/>
  <c r="C10" i="5" s="1"/>
  <c r="F25" i="5"/>
  <c r="I25" i="5"/>
  <c r="M25" i="5"/>
  <c r="Q25" i="5"/>
  <c r="E25" i="5"/>
  <c r="G25" i="5"/>
  <c r="H25" i="5"/>
  <c r="J25" i="5"/>
  <c r="L25" i="5"/>
  <c r="N25" i="5"/>
  <c r="P25" i="5"/>
  <c r="R25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C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E14" i="5"/>
  <c r="D14" i="5"/>
  <c r="C15" i="5"/>
  <c r="C16" i="5" s="1"/>
  <c r="C9" i="5"/>
  <c r="C11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G12" i="5"/>
  <c r="H12" i="5"/>
  <c r="I12" i="5"/>
  <c r="J12" i="5"/>
  <c r="K12" i="5"/>
  <c r="L12" i="5"/>
  <c r="M12" i="5"/>
  <c r="N12" i="5"/>
  <c r="O12" i="5"/>
  <c r="P12" i="5"/>
  <c r="Q12" i="5"/>
  <c r="D12" i="5"/>
  <c r="E12" i="5" l="1"/>
  <c r="C14" i="5"/>
  <c r="DC19" i="12" l="1"/>
  <c r="DB19" i="12"/>
  <c r="DA19" i="12"/>
  <c r="CY19" i="12"/>
  <c r="CW19" i="12"/>
  <c r="CV19" i="12"/>
  <c r="CU19" i="12"/>
  <c r="CS19" i="12"/>
  <c r="CQ19" i="12"/>
  <c r="CP19" i="12"/>
  <c r="CO19" i="12"/>
  <c r="CM19" i="12"/>
  <c r="CK19" i="12"/>
  <c r="CJ19" i="12"/>
  <c r="CI19" i="12"/>
  <c r="CG19" i="12"/>
  <c r="CE19" i="12"/>
  <c r="CD19" i="12"/>
  <c r="CC19" i="12"/>
  <c r="CA19" i="12"/>
  <c r="BY19" i="12"/>
  <c r="BX19" i="12"/>
  <c r="BW19" i="12"/>
  <c r="BU19" i="12"/>
  <c r="BS19" i="12"/>
  <c r="BR19" i="12"/>
  <c r="BQ19" i="12"/>
  <c r="BO19" i="12"/>
  <c r="BM19" i="12"/>
  <c r="BL19" i="12"/>
  <c r="BK19" i="12"/>
  <c r="BI19" i="12"/>
  <c r="BG19" i="12"/>
  <c r="BF19" i="12"/>
  <c r="BE19" i="12"/>
  <c r="BC19" i="12"/>
  <c r="BA19" i="12"/>
  <c r="AZ19" i="12"/>
  <c r="AY19" i="12"/>
  <c r="AW19" i="12"/>
  <c r="AU19" i="12"/>
  <c r="AT19" i="12"/>
  <c r="AS19" i="12"/>
  <c r="AQ19" i="12"/>
  <c r="AO19" i="12"/>
  <c r="AN19" i="12"/>
  <c r="AM19" i="12"/>
  <c r="AK19" i="12"/>
  <c r="AI19" i="12"/>
  <c r="AH19" i="12"/>
  <c r="AG19" i="12"/>
  <c r="AE19" i="12"/>
  <c r="AC19" i="12"/>
  <c r="AB19" i="12"/>
  <c r="AA19" i="12"/>
  <c r="Z19" i="12"/>
  <c r="Y19" i="12"/>
  <c r="W19" i="12"/>
  <c r="V19" i="12"/>
  <c r="U19" i="12"/>
  <c r="T19" i="12"/>
  <c r="S19" i="12"/>
  <c r="K19" i="12"/>
  <c r="AF18" i="12"/>
  <c r="AL18" i="12" s="1"/>
  <c r="AJ18" i="12" s="1"/>
  <c r="X18" i="12"/>
  <c r="X19" i="12" s="1"/>
  <c r="R18" i="12"/>
  <c r="Q18" i="12"/>
  <c r="P18" i="12"/>
  <c r="O18" i="12"/>
  <c r="M18" i="12"/>
  <c r="AF17" i="12"/>
  <c r="AD17" i="12" s="1"/>
  <c r="X17" i="12"/>
  <c r="R17" i="12"/>
  <c r="Q17" i="12"/>
  <c r="P17" i="12"/>
  <c r="O17" i="12"/>
  <c r="M17" i="12"/>
  <c r="CX12" i="12"/>
  <c r="CR12" i="12"/>
  <c r="CL12" i="12"/>
  <c r="CF12" i="12"/>
  <c r="BZ12" i="12"/>
  <c r="BT12" i="12"/>
  <c r="BN12" i="12"/>
  <c r="BH12" i="12"/>
  <c r="BB12" i="12"/>
  <c r="AV12" i="12"/>
  <c r="AP12" i="12"/>
  <c r="AJ12" i="12"/>
  <c r="AD12" i="12"/>
  <c r="X12" i="12"/>
  <c r="R12" i="12"/>
  <c r="P12" i="12"/>
  <c r="O12" i="12"/>
  <c r="N12" i="12"/>
  <c r="M12" i="12"/>
  <c r="CX11" i="12"/>
  <c r="CR11" i="12"/>
  <c r="CL11" i="12"/>
  <c r="CF11" i="12"/>
  <c r="BZ11" i="12"/>
  <c r="BT11" i="12"/>
  <c r="BN11" i="12"/>
  <c r="BH11" i="12"/>
  <c r="BB11" i="12"/>
  <c r="AV11" i="12"/>
  <c r="AP11" i="12"/>
  <c r="AJ11" i="12"/>
  <c r="AD11" i="12"/>
  <c r="X11" i="12"/>
  <c r="R11" i="12"/>
  <c r="Q11" i="12"/>
  <c r="Q19" i="12" s="1"/>
  <c r="P11" i="12"/>
  <c r="P19" i="12" s="1"/>
  <c r="O11" i="12"/>
  <c r="N11" i="12"/>
  <c r="M11" i="12"/>
  <c r="M19" i="12" l="1"/>
  <c r="L12" i="12"/>
  <c r="AD18" i="12"/>
  <c r="AD19" i="12" s="1"/>
  <c r="R19" i="12"/>
  <c r="O19" i="12"/>
  <c r="L11" i="12"/>
  <c r="AL17" i="12"/>
  <c r="AR18" i="12"/>
  <c r="AF19" i="12"/>
  <c r="AP18" i="12" l="1"/>
  <c r="AX18" i="12"/>
  <c r="AL19" i="12"/>
  <c r="AR17" i="12"/>
  <c r="AJ17" i="12"/>
  <c r="AJ19" i="12" s="1"/>
  <c r="AV18" i="12" l="1"/>
  <c r="BD18" i="12"/>
  <c r="AP17" i="12"/>
  <c r="AP19" i="12" s="1"/>
  <c r="AX17" i="12"/>
  <c r="AR19" i="12"/>
  <c r="BD17" i="12" l="1"/>
  <c r="AX19" i="12"/>
  <c r="AV17" i="12"/>
  <c r="AV19" i="12" s="1"/>
  <c r="BJ18" i="12"/>
  <c r="BB18" i="12"/>
  <c r="BH18" i="12" l="1"/>
  <c r="BP18" i="12"/>
  <c r="BB17" i="12"/>
  <c r="BB19" i="12" s="1"/>
  <c r="BD19" i="12"/>
  <c r="BJ17" i="12"/>
  <c r="BV18" i="12" l="1"/>
  <c r="BN18" i="12"/>
  <c r="BJ19" i="12"/>
  <c r="BP17" i="12"/>
  <c r="BH17" i="12"/>
  <c r="BH19" i="12" s="1"/>
  <c r="BN17" i="12" l="1"/>
  <c r="BN19" i="12" s="1"/>
  <c r="BP19" i="12"/>
  <c r="BV17" i="12"/>
  <c r="BT18" i="12"/>
  <c r="CB18" i="12"/>
  <c r="CB17" i="12" l="1"/>
  <c r="BV19" i="12"/>
  <c r="BT17" i="12"/>
  <c r="BT19" i="12" s="1"/>
  <c r="CH18" i="12"/>
  <c r="BZ18" i="12"/>
  <c r="CF18" i="12" l="1"/>
  <c r="CN18" i="12"/>
  <c r="BZ17" i="12"/>
  <c r="BZ19" i="12" s="1"/>
  <c r="CH17" i="12"/>
  <c r="CB19" i="12"/>
  <c r="CH19" i="12" l="1"/>
  <c r="CN17" i="12"/>
  <c r="CF17" i="12"/>
  <c r="CF19" i="12" s="1"/>
  <c r="CT18" i="12"/>
  <c r="CL18" i="12"/>
  <c r="CL17" i="12" l="1"/>
  <c r="CL19" i="12" s="1"/>
  <c r="CN19" i="12"/>
  <c r="CT17" i="12"/>
  <c r="CR18" i="12"/>
  <c r="CZ18" i="12"/>
  <c r="CZ17" i="12" l="1"/>
  <c r="CT19" i="12"/>
  <c r="CR17" i="12"/>
  <c r="CR19" i="12" s="1"/>
  <c r="N17" i="12"/>
  <c r="CX18" i="12"/>
  <c r="N18" i="12"/>
  <c r="L18" i="12" s="1"/>
  <c r="N19" i="12" l="1"/>
  <c r="L17" i="12"/>
  <c r="L19" i="12" s="1"/>
  <c r="CX17" i="12"/>
  <c r="CX19" i="12" s="1"/>
  <c r="CZ19" i="12"/>
  <c r="D16" i="5" l="1"/>
  <c r="N19" i="11" l="1"/>
  <c r="M19" i="11"/>
  <c r="L19" i="11"/>
  <c r="J19" i="11"/>
  <c r="I19" i="11"/>
  <c r="H19" i="11"/>
  <c r="M31" i="11"/>
  <c r="N31" i="11" s="1"/>
  <c r="G31" i="11"/>
  <c r="D31" i="11"/>
  <c r="L30" i="11"/>
  <c r="M30" i="11" s="1"/>
  <c r="G30" i="11"/>
  <c r="D30" i="11"/>
  <c r="L29" i="11"/>
  <c r="G29" i="11"/>
  <c r="J28" i="11"/>
  <c r="I28" i="11"/>
  <c r="H28" i="11"/>
  <c r="K27" i="11"/>
  <c r="G27" i="11"/>
  <c r="F27" i="11"/>
  <c r="E27" i="11"/>
  <c r="D27" i="11"/>
  <c r="K26" i="11"/>
  <c r="G26" i="11"/>
  <c r="F26" i="11"/>
  <c r="E26" i="11"/>
  <c r="D26" i="11"/>
  <c r="N25" i="11"/>
  <c r="N23" i="11" s="1"/>
  <c r="M25" i="11"/>
  <c r="L25" i="11"/>
  <c r="L23" i="11" s="1"/>
  <c r="J25" i="11"/>
  <c r="J23" i="11" s="1"/>
  <c r="I25" i="11"/>
  <c r="H25" i="11"/>
  <c r="K24" i="11"/>
  <c r="G24" i="11"/>
  <c r="F24" i="11"/>
  <c r="E24" i="11"/>
  <c r="D24" i="11"/>
  <c r="N21" i="11"/>
  <c r="N22" i="11" s="1"/>
  <c r="M21" i="11"/>
  <c r="M22" i="11" s="1"/>
  <c r="L21" i="11"/>
  <c r="L22" i="11" s="1"/>
  <c r="J21" i="11"/>
  <c r="J22" i="11" s="1"/>
  <c r="I21" i="11"/>
  <c r="I22" i="11" s="1"/>
  <c r="H21" i="11"/>
  <c r="H22" i="11" s="1"/>
  <c r="N20" i="11"/>
  <c r="J20" i="11"/>
  <c r="K18" i="11"/>
  <c r="K19" i="11" s="1"/>
  <c r="G18" i="11"/>
  <c r="G19" i="11" s="1"/>
  <c r="F18" i="11"/>
  <c r="F19" i="11" s="1"/>
  <c r="E18" i="11"/>
  <c r="E17" i="11" s="1"/>
  <c r="D18" i="11"/>
  <c r="D17" i="11" s="1"/>
  <c r="N17" i="11"/>
  <c r="M17" i="11"/>
  <c r="L17" i="11"/>
  <c r="K17" i="11"/>
  <c r="J17" i="11"/>
  <c r="I17" i="11"/>
  <c r="H17" i="11"/>
  <c r="N10" i="11"/>
  <c r="M10" i="11"/>
  <c r="L10" i="11"/>
  <c r="J10" i="11"/>
  <c r="I10" i="11"/>
  <c r="H10" i="11"/>
  <c r="K9" i="11"/>
  <c r="K10" i="11" s="1"/>
  <c r="G9" i="11"/>
  <c r="F9" i="11"/>
  <c r="F10" i="11" s="1"/>
  <c r="E9" i="11"/>
  <c r="E10" i="11" s="1"/>
  <c r="D9" i="11"/>
  <c r="D10" i="11" s="1"/>
  <c r="N6" i="11"/>
  <c r="M6" i="11"/>
  <c r="L6" i="11"/>
  <c r="J6" i="11"/>
  <c r="I6" i="11"/>
  <c r="H6" i="11"/>
  <c r="K5" i="11"/>
  <c r="G5" i="11"/>
  <c r="C5" i="11" s="1"/>
  <c r="N4" i="11"/>
  <c r="N7" i="11" s="1"/>
  <c r="M4" i="11"/>
  <c r="L4" i="11"/>
  <c r="L7" i="11" s="1"/>
  <c r="J4" i="11"/>
  <c r="I4" i="11"/>
  <c r="H4" i="11"/>
  <c r="H7" i="11" s="1"/>
  <c r="G6" i="11" l="1"/>
  <c r="G17" i="11"/>
  <c r="L20" i="11"/>
  <c r="D19" i="11"/>
  <c r="D21" i="11"/>
  <c r="D22" i="11" s="1"/>
  <c r="E21" i="11"/>
  <c r="E22" i="11" s="1"/>
  <c r="H20" i="11"/>
  <c r="H34" i="11" s="1"/>
  <c r="E19" i="11"/>
  <c r="K6" i="11"/>
  <c r="F21" i="11"/>
  <c r="F22" i="11" s="1"/>
  <c r="D25" i="11"/>
  <c r="D23" i="11" s="1"/>
  <c r="K25" i="11"/>
  <c r="K23" i="11" s="1"/>
  <c r="C6" i="11"/>
  <c r="I7" i="11"/>
  <c r="G7" i="11" s="1"/>
  <c r="G21" i="11"/>
  <c r="K21" i="11"/>
  <c r="J7" i="11"/>
  <c r="I34" i="11"/>
  <c r="M7" i="11"/>
  <c r="K7" i="11" s="1"/>
  <c r="C9" i="11"/>
  <c r="I20" i="11"/>
  <c r="M20" i="11"/>
  <c r="C24" i="11"/>
  <c r="C27" i="11"/>
  <c r="G28" i="11"/>
  <c r="C26" i="11"/>
  <c r="G4" i="11"/>
  <c r="K4" i="11"/>
  <c r="E25" i="11"/>
  <c r="E23" i="11" s="1"/>
  <c r="H23" i="11"/>
  <c r="E31" i="11"/>
  <c r="F20" i="11"/>
  <c r="D20" i="11"/>
  <c r="J34" i="11"/>
  <c r="C18" i="11"/>
  <c r="H16" i="11"/>
  <c r="H15" i="11" s="1"/>
  <c r="J16" i="11"/>
  <c r="J15" i="11" s="1"/>
  <c r="F17" i="11"/>
  <c r="N30" i="11"/>
  <c r="F30" i="11" s="1"/>
  <c r="E30" i="11"/>
  <c r="F31" i="11"/>
  <c r="K31" i="11"/>
  <c r="F25" i="11"/>
  <c r="M29" i="11"/>
  <c r="G10" i="11"/>
  <c r="I23" i="11"/>
  <c r="M23" i="11"/>
  <c r="G25" i="11"/>
  <c r="G23" i="11" s="1"/>
  <c r="L28" i="11"/>
  <c r="D29" i="11"/>
  <c r="D28" i="11" s="1"/>
  <c r="C20" i="5"/>
  <c r="C17" i="5"/>
  <c r="D18" i="5"/>
  <c r="L16" i="11" l="1"/>
  <c r="L15" i="11" s="1"/>
  <c r="E20" i="11"/>
  <c r="C17" i="11"/>
  <c r="C19" i="11"/>
  <c r="C21" i="11"/>
  <c r="K30" i="11"/>
  <c r="I16" i="11"/>
  <c r="I15" i="11" s="1"/>
  <c r="K22" i="11"/>
  <c r="K20" i="11"/>
  <c r="G22" i="11"/>
  <c r="G20" i="11"/>
  <c r="G16" i="11" s="1"/>
  <c r="G15" i="11" s="1"/>
  <c r="C4" i="11"/>
  <c r="C7" i="11"/>
  <c r="L34" i="11"/>
  <c r="G34" i="11"/>
  <c r="C22" i="11"/>
  <c r="C20" i="11"/>
  <c r="D16" i="11"/>
  <c r="D15" i="11" s="1"/>
  <c r="D34" i="11"/>
  <c r="F23" i="11"/>
  <c r="C25" i="11"/>
  <c r="C23" i="11" s="1"/>
  <c r="C30" i="11"/>
  <c r="M28" i="11"/>
  <c r="M34" i="11" s="1"/>
  <c r="N29" i="11"/>
  <c r="E29" i="11"/>
  <c r="E28" i="11" s="1"/>
  <c r="C31" i="11"/>
  <c r="C23" i="5"/>
  <c r="C22" i="5"/>
  <c r="C21" i="5"/>
  <c r="M16" i="11" l="1"/>
  <c r="M15" i="11" s="1"/>
  <c r="E16" i="11"/>
  <c r="E15" i="11" s="1"/>
  <c r="E34" i="11"/>
  <c r="F29" i="11"/>
  <c r="N28" i="11"/>
  <c r="K29" i="11"/>
  <c r="K28" i="11" s="1"/>
  <c r="K16" i="11" s="1"/>
  <c r="K15" i="11" s="1"/>
  <c r="C29" i="11" l="1"/>
  <c r="C28" i="11" s="1"/>
  <c r="C16" i="11" s="1"/>
  <c r="C15" i="11" s="1"/>
  <c r="F28" i="11"/>
  <c r="N16" i="11"/>
  <c r="N15" i="11" s="1"/>
  <c r="N34" i="11"/>
  <c r="K34" i="11" s="1"/>
  <c r="F34" i="11" l="1"/>
  <c r="C34" i="11" s="1"/>
  <c r="F16" i="11"/>
  <c r="F15" i="11" s="1"/>
  <c r="C19" i="5" l="1"/>
  <c r="R12" i="5" l="1"/>
  <c r="C8" i="5" l="1"/>
  <c r="F12" i="5"/>
  <c r="C12" i="5" s="1"/>
  <c r="D25" i="5"/>
  <c r="C25" i="5"/>
</calcChain>
</file>

<file path=xl/sharedStrings.xml><?xml version="1.0" encoding="utf-8"?>
<sst xmlns="http://schemas.openxmlformats.org/spreadsheetml/2006/main" count="449" uniqueCount="200">
  <si>
    <t>1.1</t>
  </si>
  <si>
    <t>1.2</t>
  </si>
  <si>
    <t>Технические характеристики объекта до выполнения мероприятия</t>
  </si>
  <si>
    <t>Технические характеристики объекта после выполнения мероприятия</t>
  </si>
  <si>
    <t xml:space="preserve">Показатель </t>
  </si>
  <si>
    <t>Ед. изм.</t>
  </si>
  <si>
    <t>Значение показателя</t>
  </si>
  <si>
    <t>1.</t>
  </si>
  <si>
    <t>Новое строительство</t>
  </si>
  <si>
    <t>-</t>
  </si>
  <si>
    <t>Местонахождение регулируемой организации</t>
  </si>
  <si>
    <t>Сроки реализации инвестиционной программы</t>
  </si>
  <si>
    <t>Лица, ответственные за разработку инвестиционной программы</t>
  </si>
  <si>
    <t>Контактная информация лиц, ответственных за разработку инвестиционной программы</t>
  </si>
  <si>
    <t>Наименование органа исполнительной власти субъекта РФ или органа местного самоуправления, утвердившего инвестиционную программу</t>
  </si>
  <si>
    <t>Департамент энергетики и тарифов Ивановской области</t>
  </si>
  <si>
    <t>Местонахождение органа, утвердившего инвестиционную программу</t>
  </si>
  <si>
    <t>Должностное лицо, утвердившее инвестиционную программу</t>
  </si>
  <si>
    <t>Дата утверждения инвестиционной программы</t>
  </si>
  <si>
    <t>Контактная информация лица, ответственного за утверждение инвестиционной программы</t>
  </si>
  <si>
    <t>№ п/п</t>
  </si>
  <si>
    <t>2021 год</t>
  </si>
  <si>
    <t>(наименование регулируемой организации)</t>
  </si>
  <si>
    <t>(название инвестиционной программы)</t>
  </si>
  <si>
    <t>153022, г. Иваново, ул. Велижская, 8.</t>
  </si>
  <si>
    <t>Начальник Департамента – Морева Евгения Николаевна</t>
  </si>
  <si>
    <t>тел./факс: (4932) 93-85-93</t>
  </si>
  <si>
    <t>Водоснабжение</t>
  </si>
  <si>
    <t>АО «Водоканал»</t>
  </si>
  <si>
    <t>153038, г. Иваново, пр-кт Строителей, 4А</t>
  </si>
  <si>
    <t>Строительство новых сетей водоснабжения</t>
  </si>
  <si>
    <t>1.2.1</t>
  </si>
  <si>
    <t>2.</t>
  </si>
  <si>
    <t>Водоотведение</t>
  </si>
  <si>
    <t>за весь период</t>
  </si>
  <si>
    <t>2021 г.</t>
  </si>
  <si>
    <t>2022 г.</t>
  </si>
  <si>
    <t>2023 г.</t>
  </si>
  <si>
    <t>3.</t>
  </si>
  <si>
    <t>Наименование организации, в отношении которой разрабатывается инвестиционная программа в сфере водоснабжения и водоотведения</t>
  </si>
  <si>
    <t>Финансирование мероприятий</t>
  </si>
  <si>
    <t>Собственные средства</t>
  </si>
  <si>
    <t>Привлеченные средства</t>
  </si>
  <si>
    <t xml:space="preserve">Бюджетное финансирование </t>
  </si>
  <si>
    <t>4.</t>
  </si>
  <si>
    <t>Возврат финансовых средств</t>
  </si>
  <si>
    <t>амортизационные отчисления</t>
  </si>
  <si>
    <t>1.3</t>
  </si>
  <si>
    <t>средства, полученные за счет платы за подключение</t>
  </si>
  <si>
    <t>1.4</t>
  </si>
  <si>
    <t xml:space="preserve">Источники финансирования инвестиционной программы </t>
  </si>
  <si>
    <t>ИТОГО по программе:</t>
  </si>
  <si>
    <t>Прочие источники финансирования</t>
  </si>
  <si>
    <t>прочие собственные средства             (не учитываемые в составе тарифов)</t>
  </si>
  <si>
    <t>Орган местного самоуправления, согласовавший инвестиционную программу</t>
  </si>
  <si>
    <t>в т .ч. за счет:</t>
  </si>
  <si>
    <t>Плата за подключение</t>
  </si>
  <si>
    <t>Строительство иных объектов централизованных систем водоснабжения</t>
  </si>
  <si>
    <t>ВСЕГО ПО ПРОГРАММЕ</t>
  </si>
  <si>
    <t>Наименование показателя</t>
  </si>
  <si>
    <t>План</t>
  </si>
  <si>
    <t>1. Показатели качества воды (в отношении питьевой воды)</t>
  </si>
  <si>
    <t>1.1.</t>
  </si>
  <si>
    <t>Доля проб питьевой воды, подаваемой с источников водоснабжения, водопроводных станций или иных объектов централизованной системы водоснабжения в распределительную водопроводную сеть, не соответствующих установленным требованиям, в общем объеме проб, отобранных по результатам производственного контроля качества питьевой воды (в процентах)</t>
  </si>
  <si>
    <t>1.2.</t>
  </si>
  <si>
    <t>Доля проб питьевой воды в распределительной водопроводной сети, не соответствующих установленным требованиям, в общем объеме проб, отобранных по результатам производственного контроля качества питьевой воды (в процентах)</t>
  </si>
  <si>
    <t>2. Показатели надежности и бесперебойности</t>
  </si>
  <si>
    <t>2.1.</t>
  </si>
  <si>
    <t>Для централизованных систем холодного водоснабжения: количество перерывов в подаче воды, зафиксированных в местах исполнения обязательств организацией, осуществляющей холодное водоснабжение, по подаче холодной воды, возникших в результате аварий, повреждений и иных технологических нарушений на объектах централизованной системы холодного водоснабжения, принадлежащих организации, осуществляющей холодное водоснабжение, в расчете на протяженность водопроводной сети в год (ед./км)</t>
  </si>
  <si>
    <t>3.1.</t>
  </si>
  <si>
    <t>3.2.</t>
  </si>
  <si>
    <t>Доля потерь воды в централизованных системах водоснабжения при транспортировке в общем объеме воды, поданной в водопроводную сеть (в процентах)</t>
  </si>
  <si>
    <t>Сумма финансовых потребностей для ИП на 2019-2023г.г.</t>
  </si>
  <si>
    <t>тыс. руб.</t>
  </si>
  <si>
    <t>с НДС</t>
  </si>
  <si>
    <t>ВОДОСНАБЖЕНИЕ</t>
  </si>
  <si>
    <t>ВОДООТВЕДЕНИЕ</t>
  </si>
  <si>
    <t xml:space="preserve">мероприятия на протяженность </t>
  </si>
  <si>
    <t>мероприятия за счет займа</t>
  </si>
  <si>
    <t>иные мероприятия</t>
  </si>
  <si>
    <t>итого сумма для реализации ИП:</t>
  </si>
  <si>
    <t>Приложение № 2</t>
  </si>
  <si>
    <t>Источники финансирования инвестиционной программы АО "Водоканал" на 2021-2023 г.г.</t>
  </si>
  <si>
    <t>ИТОГО:</t>
  </si>
  <si>
    <t>Общая сумма финансирования, тыс.руб. (с НДС)</t>
  </si>
  <si>
    <t>Собственные средства, тыс.руб. (с НДС)</t>
  </si>
  <si>
    <t>Амортизация всего (с НДС)</t>
  </si>
  <si>
    <t xml:space="preserve">1.1.1 </t>
  </si>
  <si>
    <t>Амортизация г.Иваново</t>
  </si>
  <si>
    <t>Расходы на капитальные вложения всего (с НДС)</t>
  </si>
  <si>
    <t>1.2.1.</t>
  </si>
  <si>
    <t>расходы на капитальные вложения в составе нормативной прибыли</t>
  </si>
  <si>
    <t>Значения для правки</t>
  </si>
  <si>
    <t>Справочно без НДС:</t>
  </si>
  <si>
    <t>1.3.</t>
  </si>
  <si>
    <t>Плата за подключение всего (с НДС)</t>
  </si>
  <si>
    <t>1.3.1.</t>
  </si>
  <si>
    <t>плата за строит. сетей</t>
  </si>
  <si>
    <t>1.3.2.</t>
  </si>
  <si>
    <t>плата за нагрузку, в том числе:</t>
  </si>
  <si>
    <t>1.3.2.1.</t>
  </si>
  <si>
    <t>врезка</t>
  </si>
  <si>
    <t>1.3.2.2.</t>
  </si>
  <si>
    <t>инвестиционная составляющая</t>
  </si>
  <si>
    <t>1.4.</t>
  </si>
  <si>
    <t>Прочие собственные средства, тыс.руб. (с НДС)</t>
  </si>
  <si>
    <t>На основе фактических днных по бух учету за 2019 год</t>
  </si>
  <si>
    <t>1.4.1.</t>
  </si>
  <si>
    <t>Плата за нарушение нормативов по составу</t>
  </si>
  <si>
    <t>1.4.2.</t>
  </si>
  <si>
    <t>Плата за нарушение нормативов по объему</t>
  </si>
  <si>
    <t>с коэффициентом 10</t>
  </si>
  <si>
    <t>1.4.3.</t>
  </si>
  <si>
    <t>Плата за неготивное воздействие на окружающую среду</t>
  </si>
  <si>
    <t>Мы платим</t>
  </si>
  <si>
    <t>Итого на финансирование меропритятий за исключением технологического присоединения</t>
  </si>
  <si>
    <t>тыс. руб. (с НДС)</t>
  </si>
  <si>
    <t>в т.ч. без НДС*</t>
  </si>
  <si>
    <t xml:space="preserve">*при ставке налога на добавленную стоимость 20% в соответствии с п. 3 ст. 164 Налогового кодекса Российской Федерации (часть вторая) от 05.08.2000 № 117-ФЗ </t>
  </si>
  <si>
    <t>прибыль, направленная на инвестиции (расходы из нормативной прибыли)</t>
  </si>
  <si>
    <t>НЕ СМОТРЕТЬ</t>
  </si>
  <si>
    <t xml:space="preserve">Паспорт инвестиционной программы в сфере водоснабжения </t>
  </si>
  <si>
    <t>2020-2034 годы</t>
  </si>
  <si>
    <t>Главный инженер:
Бичин Алексей Евгеньевич
Заместитель генерального директора по экономике и финансам:
Шабаршина Любовь Геннадьевна                                                                                                                                                                                                                                                                                                                                                                                                                                                                                                                                                                                                                                                                                                                                                                                                                                                                                                                                                                                                                                                                                                                                                                                                                                                                                                                                                                                                                                                                                                                                                                                                                                                                                                                                                                                                                                                                                                                                                                                                                       
                                                                                                                                                                                                                                         Заместитель генерального директора по капитальному строительству:
Делягин Максим Николаевич                                                                                                                                                       Специалист планово-экономической службы:
Сергеева Ирина Викторовна</t>
  </si>
  <si>
    <t xml:space="preserve">тел. 8 (4932) 53-11-47; 8 (4932) 53-09-81;  8 (4932) 53-68-43;  8 (4932) 93-01-01, доб. 22-16                                                                                             email: ivanovovodokanal@mail.ru          </t>
  </si>
  <si>
    <t>Администрация городского округа Кохма
153510, Ивановская область, г. Кохма, ул. Советская, д.23
Тел.: (4932) 55-84-49 Факс: (4932) 55-84-49</t>
  </si>
  <si>
    <t>Дата согласования инвестиционной программы</t>
  </si>
  <si>
    <t>Должностное лицо, согласовавшее инвестиционную программу</t>
  </si>
  <si>
    <t>Контактная информация лица, ответственного за согласование инвестиционной программы</t>
  </si>
  <si>
    <t>Тел.: (4932) 55-84-49 Факс: (4932) 55-84-49</t>
  </si>
  <si>
    <t>№, п/п</t>
  </si>
  <si>
    <t>Наименование объекта (мероприятия) по титулу</t>
  </si>
  <si>
    <t>Цели реализации (группы) / краткое описание мероприятий</t>
  </si>
  <si>
    <t>Год начала строительства (проектирования)</t>
  </si>
  <si>
    <t>Стоимость реализации мероприятия, тыс.руб. (с НДС)</t>
  </si>
  <si>
    <t>Стоимость мероприятий 2020-2034 годы по источникам финансирования</t>
  </si>
  <si>
    <t>2020 год</t>
  </si>
  <si>
    <t>2022 год</t>
  </si>
  <si>
    <t>2023 год</t>
  </si>
  <si>
    <t>2024 год</t>
  </si>
  <si>
    <t>2025 год</t>
  </si>
  <si>
    <t>2026 год</t>
  </si>
  <si>
    <t>2027 год</t>
  </si>
  <si>
    <t>2028 год</t>
  </si>
  <si>
    <t>2029 год</t>
  </si>
  <si>
    <t>2030 год</t>
  </si>
  <si>
    <t>2031 год</t>
  </si>
  <si>
    <t>2032 год</t>
  </si>
  <si>
    <t>2033 год</t>
  </si>
  <si>
    <t>2034 год</t>
  </si>
  <si>
    <t>Всего, тыс руб</t>
  </si>
  <si>
    <t>Собственные средства, тыс.руб. с НДС</t>
  </si>
  <si>
    <t>Бюджетные средства, тыс.руб. с НДС</t>
  </si>
  <si>
    <t xml:space="preserve"> 2020-2034 годы</t>
  </si>
  <si>
    <t>Капитальные вложения, тыс руб.</t>
  </si>
  <si>
    <t>Амортизация, тыс руб.</t>
  </si>
  <si>
    <t>Прочие собственные средства</t>
  </si>
  <si>
    <t>Расходы концедента</t>
  </si>
  <si>
    <t>Строительство объектов централизованных систем водоснабжения в целях подключения объектов капитального строительства</t>
  </si>
  <si>
    <t>1.1.1.</t>
  </si>
  <si>
    <t>Разработка ПСД на строительство двух ниток водопровода D-300 мм от микрорайона ТЭЦ-3 до камеры на водопроводе D-150 мм, расположенной у здания Дворца культуры г. Кохма</t>
  </si>
  <si>
    <t>1.1.2.</t>
  </si>
  <si>
    <t>Строительство двух ниток водопровода D-300 мм от микрорайона ТЭЦ-3 до камеры на водопроводе D-150 мм, расположенной у здания Дворца культуры г. Кохма</t>
  </si>
  <si>
    <t>Диаметр (D)</t>
  </si>
  <si>
    <t>мм</t>
  </si>
  <si>
    <t>Протяженность (L)</t>
  </si>
  <si>
    <t>м</t>
  </si>
  <si>
    <t>Разработка ПСД на строительство насосной станции второго подъема производительностью 306 куб.м/час в г. Кохма</t>
  </si>
  <si>
    <t>1.2.2.</t>
  </si>
  <si>
    <t>Строительство насосной станции второго подъема производительностью 306 куб.м/час в г. Кохма</t>
  </si>
  <si>
    <t>Производительность</t>
  </si>
  <si>
    <r>
      <t>м</t>
    </r>
    <r>
      <rPr>
        <i/>
        <vertAlign val="superscript"/>
        <sz val="12"/>
        <rFont val="Times New Roman"/>
        <family val="1"/>
        <charset val="204"/>
      </rPr>
      <t>3</t>
    </r>
    <r>
      <rPr>
        <i/>
        <sz val="12"/>
        <rFont val="Times New Roman"/>
        <family val="1"/>
        <charset val="204"/>
      </rPr>
      <t>/час</t>
    </r>
  </si>
  <si>
    <t xml:space="preserve">3. Показатели энергетической эффективности </t>
  </si>
  <si>
    <t>2024 г.</t>
  </si>
  <si>
    <t>2025 г.</t>
  </si>
  <si>
    <t>2026 г.</t>
  </si>
  <si>
    <t>2027 г.</t>
  </si>
  <si>
    <t>2028 г.</t>
  </si>
  <si>
    <t>2029 г.</t>
  </si>
  <si>
    <t>2030 г.</t>
  </si>
  <si>
    <t>2031 г.</t>
  </si>
  <si>
    <t>2032 г.</t>
  </si>
  <si>
    <t>2033 г.</t>
  </si>
  <si>
    <t>2034 г.</t>
  </si>
  <si>
    <t>2020 г.</t>
  </si>
  <si>
    <t>2025-2034 годы</t>
  </si>
  <si>
    <t>3.3.</t>
  </si>
  <si>
    <t>Удельный расход электрической энергии, потребляемой в технологическом процессе подготовки питьевой воды, на единицу объема воды, отпускаемой в сеть (кВт*час/куб.м.)</t>
  </si>
  <si>
    <t>Удельный расход электрической энергии, потребляемой в технологическом процессе транспортировки питьевой воды, на единицу объема транспортируемой воды (кВт*час/куб.м.)</t>
  </si>
  <si>
    <t xml:space="preserve">М.В. Жукова, и.о. заместителя главы администрации городского округа Кохма, начальник управления строительства и жилищно-коммунального хозяйства администрации городского округа Кохма </t>
  </si>
  <si>
    <t>Перечень мероприятий по подготовке проектной документации и строительству объекта централизованной системы водоснабжения инвестиционной программы АО «Водоканал» по созданию объектов водоснабжения в городском округе Кохма на 2020-2034 годы</t>
  </si>
  <si>
    <t>Инвестиционная программа АО «Водоканал»  по созданию объекта водоснабжения в городском округе Кохма на 2020-2034 годы</t>
  </si>
  <si>
    <t>Плановые значения показателей надежности, качества и энергетической эффективности, достижение которых предусмотрено в результате реализации мероприятий инвестиционной программа АО «Водоканал» по созданию объекта водоснабжения в городском округе Кохма на 2020-2034 годы</t>
  </si>
  <si>
    <t>Финансовый план инвестиционной программы  АО «Водоканал» по созданию объекта водоснабжения в городском округе Кохма на 2020-2034 годы</t>
  </si>
  <si>
    <t>АО «Водоканал» (г. Кохма)</t>
  </si>
  <si>
    <t>Приложение 1 к протоколу Департамента энергетики и тарифов</t>
  </si>
  <si>
    <t>Ивановской области от 04.03.2022 № 9/4</t>
  </si>
  <si>
    <t>Приложение 2 к протоколу Департамента энергетики и тарифов</t>
  </si>
  <si>
    <t>Приложение 3 к протоколу Департамента энергетики и тарифов Ивановской области                                                                                                                 от 04.03.2022 № 9-/4</t>
  </si>
  <si>
    <t>Приложение 4 к протоколу Департамента энергетики и тарифов 
Ивановской области от 04.03.2022 № 9/4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</si>
</sst>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р.&quot;* #,##0.00_);_(&quot;р.&quot;* \(#,##0.00\);_(&quot;р.&quot;* &quot;-&quot;??_);_(@_)"/>
    <numFmt numFmtId="165" formatCode="#,##0.000"/>
    <numFmt numFmtId="166" formatCode="_-* #,##0.00\ _р_._-;\-* #,##0.00\ _р_._-;_-* &quot;-&quot;??\ _р_.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 Cyr"/>
      <charset val="204"/>
    </font>
    <font>
      <b/>
      <sz val="12.5"/>
      <name val="Times New Roman"/>
      <family val="1"/>
      <charset val="204"/>
    </font>
    <font>
      <sz val="9"/>
      <name val="Times New Roman"/>
      <family val="1"/>
      <charset val="204"/>
    </font>
    <font>
      <sz val="12.5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i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i/>
      <sz val="8"/>
      <name val="Times New Roman"/>
      <family val="1"/>
      <charset val="204"/>
    </font>
    <font>
      <i/>
      <sz val="9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1"/>
      <name val="Calibri"/>
      <family val="2"/>
      <scheme val="minor"/>
    </font>
    <font>
      <b/>
      <i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sz val="16"/>
      <color indexed="10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8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rgb="FFFFFF00"/>
        <bgColor indexed="45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0">
    <xf numFmtId="0" fontId="0" fillId="0" borderId="0"/>
    <xf numFmtId="0" fontId="9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164" fontId="1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6" fillId="13" borderId="0" applyNumberFormat="0" applyBorder="0" applyAlignment="0" applyProtection="0"/>
    <xf numFmtId="0" fontId="28" fillId="15" borderId="0" applyNumberFormat="0" applyBorder="0" applyAlignment="0" applyProtection="0"/>
    <xf numFmtId="0" fontId="29" fillId="16" borderId="0" applyNumberFormat="0" applyBorder="0" applyAlignment="0" applyProtection="0"/>
    <xf numFmtId="0" fontId="2" fillId="0" borderId="0"/>
    <xf numFmtId="0" fontId="1" fillId="0" borderId="0"/>
    <xf numFmtId="0" fontId="15" fillId="0" borderId="0"/>
    <xf numFmtId="0" fontId="13" fillId="0" borderId="0"/>
    <xf numFmtId="9" fontId="15" fillId="0" borderId="0" applyFont="0" applyFill="0" applyBorder="0" applyAlignment="0" applyProtection="0"/>
    <xf numFmtId="0" fontId="13" fillId="0" borderId="0"/>
    <xf numFmtId="166" fontId="1" fillId="0" borderId="0" applyFont="0" applyFill="0" applyBorder="0" applyAlignment="0" applyProtection="0"/>
  </cellStyleXfs>
  <cellXfs count="25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1" applyFont="1" applyAlignment="1">
      <alignment horizontal="right"/>
    </xf>
    <xf numFmtId="0" fontId="9" fillId="0" borderId="0" xfId="1"/>
    <xf numFmtId="0" fontId="9" fillId="0" borderId="0" xfId="1" applyAlignment="1">
      <alignment vertical="center"/>
    </xf>
    <xf numFmtId="0" fontId="4" fillId="0" borderId="0" xfId="1" applyFont="1" applyAlignment="1">
      <alignment horizontal="right"/>
    </xf>
    <xf numFmtId="0" fontId="11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9" fillId="0" borderId="0" xfId="1" applyAlignment="1">
      <alignment horizontal="right" vertical="center"/>
    </xf>
    <xf numFmtId="0" fontId="12" fillId="0" borderId="0" xfId="1" applyFont="1" applyAlignment="1">
      <alignment horizontal="left" vertical="center"/>
    </xf>
    <xf numFmtId="0" fontId="11" fillId="0" borderId="0" xfId="1" applyFont="1" applyAlignment="1">
      <alignment horizontal="center"/>
    </xf>
    <xf numFmtId="0" fontId="16" fillId="0" borderId="1" xfId="1" applyFont="1" applyBorder="1" applyAlignment="1">
      <alignment vertical="center" wrapText="1"/>
    </xf>
    <xf numFmtId="0" fontId="6" fillId="0" borderId="0" xfId="1" applyFont="1" applyAlignment="1">
      <alignment vertical="center"/>
    </xf>
    <xf numFmtId="0" fontId="17" fillId="14" borderId="1" xfId="0" applyFont="1" applyFill="1" applyBorder="1" applyAlignment="1">
      <alignment horizontal="justify" vertical="center" wrapText="1"/>
    </xf>
    <xf numFmtId="0" fontId="6" fillId="14" borderId="1" xfId="0" applyFont="1" applyFill="1" applyBorder="1" applyAlignment="1">
      <alignment horizontal="center" vertical="center" wrapText="1"/>
    </xf>
    <xf numFmtId="0" fontId="17" fillId="14" borderId="1" xfId="0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3" fillId="0" borderId="0" xfId="33" applyFont="1" applyAlignment="1">
      <alignment vertical="center" wrapText="1"/>
    </xf>
    <xf numFmtId="0" fontId="3" fillId="0" borderId="0" xfId="33" applyFont="1" applyAlignment="1">
      <alignment horizontal="center" vertical="center"/>
    </xf>
    <xf numFmtId="0" fontId="3" fillId="0" borderId="0" xfId="33" applyFont="1" applyAlignment="1">
      <alignment vertical="center"/>
    </xf>
    <xf numFmtId="3" fontId="3" fillId="0" borderId="0" xfId="33" applyNumberFormat="1" applyFont="1" applyAlignment="1">
      <alignment vertical="center"/>
    </xf>
    <xf numFmtId="0" fontId="4" fillId="0" borderId="0" xfId="33" applyFont="1" applyAlignment="1">
      <alignment vertical="center"/>
    </xf>
    <xf numFmtId="0" fontId="4" fillId="0" borderId="0" xfId="33" applyFont="1"/>
    <xf numFmtId="0" fontId="4" fillId="0" borderId="0" xfId="33" applyFont="1" applyAlignment="1">
      <alignment vertical="center" wrapText="1"/>
    </xf>
    <xf numFmtId="0" fontId="4" fillId="17" borderId="8" xfId="33" applyFont="1" applyFill="1" applyBorder="1" applyAlignment="1">
      <alignment vertical="center" wrapText="1"/>
    </xf>
    <xf numFmtId="3" fontId="3" fillId="17" borderId="9" xfId="33" applyNumberFormat="1" applyFont="1" applyFill="1" applyBorder="1" applyAlignment="1">
      <alignment horizontal="center" vertical="center" wrapText="1"/>
    </xf>
    <xf numFmtId="3" fontId="3" fillId="17" borderId="10" xfId="33" applyNumberFormat="1" applyFont="1" applyFill="1" applyBorder="1" applyAlignment="1">
      <alignment vertical="center" wrapText="1"/>
    </xf>
    <xf numFmtId="3" fontId="3" fillId="17" borderId="11" xfId="33" applyNumberFormat="1" applyFont="1" applyFill="1" applyBorder="1" applyAlignment="1">
      <alignment vertical="center" wrapText="1"/>
    </xf>
    <xf numFmtId="0" fontId="3" fillId="17" borderId="12" xfId="33" applyFont="1" applyFill="1" applyBorder="1" applyAlignment="1">
      <alignment vertical="center"/>
    </xf>
    <xf numFmtId="0" fontId="3" fillId="17" borderId="13" xfId="33" applyFont="1" applyFill="1" applyBorder="1" applyAlignment="1">
      <alignment vertical="center"/>
    </xf>
    <xf numFmtId="0" fontId="3" fillId="17" borderId="14" xfId="33" applyFont="1" applyFill="1" applyBorder="1" applyAlignment="1">
      <alignment vertical="center"/>
    </xf>
    <xf numFmtId="3" fontId="3" fillId="17" borderId="12" xfId="33" applyNumberFormat="1" applyFont="1" applyFill="1" applyBorder="1" applyAlignment="1">
      <alignment vertical="center" wrapText="1"/>
    </xf>
    <xf numFmtId="3" fontId="3" fillId="17" borderId="13" xfId="33" applyNumberFormat="1" applyFont="1" applyFill="1" applyBorder="1" applyAlignment="1">
      <alignment vertical="center" wrapText="1"/>
    </xf>
    <xf numFmtId="3" fontId="3" fillId="17" borderId="14" xfId="33" applyNumberFormat="1" applyFont="1" applyFill="1" applyBorder="1" applyAlignment="1">
      <alignment vertical="center" wrapText="1"/>
    </xf>
    <xf numFmtId="0" fontId="4" fillId="0" borderId="0" xfId="33" applyFont="1" applyFill="1"/>
    <xf numFmtId="3" fontId="4" fillId="0" borderId="15" xfId="33" applyNumberFormat="1" applyFont="1" applyFill="1" applyBorder="1" applyAlignment="1">
      <alignment vertical="center" wrapText="1"/>
    </xf>
    <xf numFmtId="3" fontId="3" fillId="0" borderId="16" xfId="33" applyNumberFormat="1" applyFont="1" applyFill="1" applyBorder="1" applyAlignment="1">
      <alignment horizontal="center" vertical="center"/>
    </xf>
    <xf numFmtId="3" fontId="4" fillId="0" borderId="17" xfId="33" applyNumberFormat="1" applyFont="1" applyFill="1" applyBorder="1" applyAlignment="1">
      <alignment vertical="center"/>
    </xf>
    <xf numFmtId="3" fontId="4" fillId="0" borderId="18" xfId="33" applyNumberFormat="1" applyFont="1" applyFill="1" applyBorder="1" applyAlignment="1">
      <alignment vertical="center"/>
    </xf>
    <xf numFmtId="3" fontId="3" fillId="0" borderId="19" xfId="33" applyNumberFormat="1" applyFont="1" applyFill="1" applyBorder="1" applyAlignment="1">
      <alignment vertical="center" wrapText="1"/>
    </xf>
    <xf numFmtId="3" fontId="4" fillId="0" borderId="4" xfId="33" applyNumberFormat="1" applyFont="1" applyFill="1" applyBorder="1" applyAlignment="1">
      <alignment vertical="center"/>
    </xf>
    <xf numFmtId="3" fontId="4" fillId="0" borderId="20" xfId="33" applyNumberFormat="1" applyFont="1" applyFill="1" applyBorder="1" applyAlignment="1">
      <alignment vertical="center" wrapText="1"/>
    </xf>
    <xf numFmtId="3" fontId="3" fillId="0" borderId="19" xfId="33" applyNumberFormat="1" applyFont="1" applyFill="1" applyBorder="1" applyAlignment="1">
      <alignment horizontal="center" vertical="center"/>
    </xf>
    <xf numFmtId="3" fontId="4" fillId="0" borderId="1" xfId="33" applyNumberFormat="1" applyFont="1" applyFill="1" applyBorder="1" applyAlignment="1">
      <alignment vertical="center"/>
    </xf>
    <xf numFmtId="3" fontId="4" fillId="0" borderId="2" xfId="33" applyNumberFormat="1" applyFont="1" applyFill="1" applyBorder="1" applyAlignment="1">
      <alignment vertical="center"/>
    </xf>
    <xf numFmtId="3" fontId="3" fillId="0" borderId="21" xfId="33" applyNumberFormat="1" applyFont="1" applyFill="1" applyBorder="1" applyAlignment="1">
      <alignment vertical="center" wrapText="1"/>
    </xf>
    <xf numFmtId="3" fontId="4" fillId="0" borderId="22" xfId="33" applyNumberFormat="1" applyFont="1" applyFill="1" applyBorder="1" applyAlignment="1">
      <alignment vertical="center"/>
    </xf>
    <xf numFmtId="3" fontId="4" fillId="0" borderId="23" xfId="33" applyNumberFormat="1" applyFont="1" applyFill="1" applyBorder="1" applyAlignment="1">
      <alignment vertical="center" wrapText="1"/>
    </xf>
    <xf numFmtId="3" fontId="4" fillId="0" borderId="3" xfId="33" applyNumberFormat="1" applyFont="1" applyFill="1" applyBorder="1" applyAlignment="1">
      <alignment vertical="center"/>
    </xf>
    <xf numFmtId="3" fontId="4" fillId="0" borderId="5" xfId="33" applyNumberFormat="1" applyFont="1" applyFill="1" applyBorder="1" applyAlignment="1">
      <alignment vertical="center"/>
    </xf>
    <xf numFmtId="3" fontId="3" fillId="0" borderId="24" xfId="33" applyNumberFormat="1" applyFont="1" applyFill="1" applyBorder="1" applyAlignment="1">
      <alignment horizontal="center" vertical="center"/>
    </xf>
    <xf numFmtId="3" fontId="3" fillId="0" borderId="25" xfId="33" applyNumberFormat="1" applyFont="1" applyFill="1" applyBorder="1" applyAlignment="1">
      <alignment vertical="center" wrapText="1"/>
    </xf>
    <xf numFmtId="3" fontId="3" fillId="0" borderId="26" xfId="33" applyNumberFormat="1" applyFont="1" applyFill="1" applyBorder="1" applyAlignment="1">
      <alignment vertical="center" wrapText="1"/>
    </xf>
    <xf numFmtId="3" fontId="3" fillId="0" borderId="9" xfId="33" applyNumberFormat="1" applyFont="1" applyFill="1" applyBorder="1" applyAlignment="1">
      <alignment horizontal="center" vertical="center"/>
    </xf>
    <xf numFmtId="3" fontId="4" fillId="0" borderId="27" xfId="33" applyNumberFormat="1" applyFont="1" applyFill="1" applyBorder="1" applyAlignment="1">
      <alignment vertical="center"/>
    </xf>
    <xf numFmtId="3" fontId="3" fillId="0" borderId="28" xfId="33" applyNumberFormat="1" applyFont="1" applyFill="1" applyBorder="1" applyAlignment="1">
      <alignment vertical="center" wrapText="1"/>
    </xf>
    <xf numFmtId="3" fontId="4" fillId="0" borderId="29" xfId="33" applyNumberFormat="1" applyFont="1" applyFill="1" applyBorder="1" applyAlignment="1">
      <alignment vertical="center"/>
    </xf>
    <xf numFmtId="3" fontId="4" fillId="0" borderId="30" xfId="33" applyNumberFormat="1" applyFont="1" applyFill="1" applyBorder="1" applyAlignment="1">
      <alignment vertical="center"/>
    </xf>
    <xf numFmtId="3" fontId="3" fillId="0" borderId="31" xfId="33" applyNumberFormat="1" applyFont="1" applyFill="1" applyBorder="1" applyAlignment="1">
      <alignment vertical="center" wrapText="1"/>
    </xf>
    <xf numFmtId="3" fontId="3" fillId="0" borderId="0" xfId="33" applyNumberFormat="1" applyFont="1" applyFill="1" applyBorder="1" applyAlignment="1">
      <alignment horizontal="center" vertical="center"/>
    </xf>
    <xf numFmtId="3" fontId="4" fillId="18" borderId="0" xfId="33" applyNumberFormat="1" applyFont="1" applyFill="1" applyBorder="1" applyAlignment="1">
      <alignment vertical="center"/>
    </xf>
    <xf numFmtId="3" fontId="4" fillId="0" borderId="0" xfId="33" applyNumberFormat="1" applyFont="1" applyFill="1" applyBorder="1" applyAlignment="1">
      <alignment vertical="center"/>
    </xf>
    <xf numFmtId="3" fontId="3" fillId="0" borderId="0" xfId="33" applyNumberFormat="1" applyFont="1" applyFill="1" applyBorder="1" applyAlignment="1">
      <alignment horizontal="right" vertical="center" wrapText="1"/>
    </xf>
    <xf numFmtId="3" fontId="4" fillId="0" borderId="0" xfId="33" applyNumberFormat="1" applyFont="1" applyFill="1" applyBorder="1" applyAlignment="1">
      <alignment horizontal="right" vertical="center"/>
    </xf>
    <xf numFmtId="3" fontId="5" fillId="0" borderId="0" xfId="33" applyNumberFormat="1" applyFont="1" applyFill="1" applyBorder="1" applyAlignment="1">
      <alignment horizontal="right" vertical="center"/>
    </xf>
    <xf numFmtId="0" fontId="4" fillId="0" borderId="0" xfId="33" applyFont="1" applyFill="1" applyAlignment="1">
      <alignment horizontal="right"/>
    </xf>
    <xf numFmtId="0" fontId="4" fillId="0" borderId="0" xfId="33" applyFont="1" applyFill="1" applyBorder="1"/>
    <xf numFmtId="0" fontId="3" fillId="0" borderId="1" xfId="33" applyFont="1" applyFill="1" applyBorder="1" applyAlignment="1">
      <alignment horizontal="center" vertical="center"/>
    </xf>
    <xf numFmtId="0" fontId="4" fillId="0" borderId="0" xfId="33" applyFont="1" applyAlignment="1">
      <alignment horizontal="center"/>
    </xf>
    <xf numFmtId="0" fontId="3" fillId="0" borderId="0" xfId="33" applyFont="1" applyFill="1" applyBorder="1"/>
    <xf numFmtId="0" fontId="3" fillId="0" borderId="0" xfId="33" applyFont="1" applyFill="1" applyAlignment="1">
      <alignment horizontal="center"/>
    </xf>
    <xf numFmtId="165" fontId="3" fillId="0" borderId="1" xfId="33" applyNumberFormat="1" applyFont="1" applyFill="1" applyBorder="1" applyAlignment="1">
      <alignment horizontal="center" vertical="center" wrapText="1"/>
    </xf>
    <xf numFmtId="0" fontId="3" fillId="0" borderId="0" xfId="33" applyFont="1" applyFill="1"/>
    <xf numFmtId="165" fontId="8" fillId="0" borderId="1" xfId="33" applyNumberFormat="1" applyFont="1" applyFill="1" applyBorder="1" applyAlignment="1">
      <alignment horizontal="right" vertical="center"/>
    </xf>
    <xf numFmtId="0" fontId="8" fillId="0" borderId="0" xfId="33" applyFont="1" applyFill="1"/>
    <xf numFmtId="165" fontId="3" fillId="0" borderId="1" xfId="33" applyNumberFormat="1" applyFont="1" applyFill="1" applyBorder="1" applyAlignment="1">
      <alignment horizontal="center" vertical="center"/>
    </xf>
    <xf numFmtId="165" fontId="8" fillId="0" borderId="1" xfId="32" applyNumberFormat="1" applyFont="1" applyFill="1" applyBorder="1" applyAlignment="1">
      <alignment horizontal="right" vertical="center"/>
    </xf>
    <xf numFmtId="0" fontId="3" fillId="0" borderId="0" xfId="33" applyFont="1" applyFill="1" applyAlignment="1">
      <alignment vertical="center"/>
    </xf>
    <xf numFmtId="165" fontId="19" fillId="0" borderId="1" xfId="33" applyNumberFormat="1" applyFont="1" applyFill="1" applyBorder="1" applyAlignment="1">
      <alignment horizontal="right" vertical="center"/>
    </xf>
    <xf numFmtId="0" fontId="19" fillId="0" borderId="0" xfId="33" applyFont="1" applyFill="1" applyAlignment="1">
      <alignment vertical="center"/>
    </xf>
    <xf numFmtId="0" fontId="19" fillId="0" borderId="0" xfId="33" applyFont="1" applyFill="1"/>
    <xf numFmtId="165" fontId="30" fillId="0" borderId="1" xfId="33" applyNumberFormat="1" applyFont="1" applyFill="1" applyBorder="1" applyAlignment="1">
      <alignment horizontal="right" vertical="center"/>
    </xf>
    <xf numFmtId="0" fontId="30" fillId="0" borderId="0" xfId="33" applyFont="1" applyFill="1" applyAlignment="1">
      <alignment vertical="center"/>
    </xf>
    <xf numFmtId="165" fontId="18" fillId="0" borderId="1" xfId="33" applyNumberFormat="1" applyFont="1" applyFill="1" applyBorder="1" applyAlignment="1">
      <alignment horizontal="right" vertical="center"/>
    </xf>
    <xf numFmtId="0" fontId="3" fillId="0" borderId="0" xfId="33" applyFont="1" applyFill="1" applyAlignment="1">
      <alignment horizontal="left" vertical="center"/>
    </xf>
    <xf numFmtId="3" fontId="3" fillId="0" borderId="0" xfId="33" applyNumberFormat="1" applyFont="1" applyBorder="1" applyAlignment="1">
      <alignment vertical="center"/>
    </xf>
    <xf numFmtId="3" fontId="4" fillId="0" borderId="0" xfId="33" applyNumberFormat="1" applyFont="1" applyBorder="1" applyAlignment="1">
      <alignment vertical="center"/>
    </xf>
    <xf numFmtId="0" fontId="4" fillId="0" borderId="1" xfId="33" applyFont="1" applyFill="1" applyBorder="1" applyAlignment="1">
      <alignment vertical="center" wrapText="1"/>
    </xf>
    <xf numFmtId="165" fontId="3" fillId="0" borderId="1" xfId="33" applyNumberFormat="1" applyFont="1" applyBorder="1" applyAlignment="1">
      <alignment vertical="center"/>
    </xf>
    <xf numFmtId="165" fontId="4" fillId="0" borderId="1" xfId="33" applyNumberFormat="1" applyFont="1" applyBorder="1" applyAlignment="1">
      <alignment vertical="center"/>
    </xf>
    <xf numFmtId="3" fontId="3" fillId="0" borderId="1" xfId="33" applyNumberFormat="1" applyFont="1" applyFill="1" applyBorder="1" applyAlignment="1">
      <alignment horizontal="center" vertical="center" wrapText="1"/>
    </xf>
    <xf numFmtId="3" fontId="3" fillId="19" borderId="1" xfId="33" applyNumberFormat="1" applyFont="1" applyFill="1" applyBorder="1" applyAlignment="1">
      <alignment horizontal="center" vertical="center" wrapText="1"/>
    </xf>
    <xf numFmtId="165" fontId="3" fillId="19" borderId="1" xfId="33" applyNumberFormat="1" applyFont="1" applyFill="1" applyBorder="1" applyAlignment="1">
      <alignment horizontal="center" vertical="center" wrapText="1"/>
    </xf>
    <xf numFmtId="0" fontId="3" fillId="20" borderId="1" xfId="33" applyFont="1" applyFill="1" applyBorder="1" applyAlignment="1">
      <alignment horizontal="center" vertical="center" wrapText="1"/>
    </xf>
    <xf numFmtId="165" fontId="3" fillId="20" borderId="1" xfId="33" applyNumberFormat="1" applyFont="1" applyFill="1" applyBorder="1" applyAlignment="1">
      <alignment horizontal="center" vertical="center" wrapText="1"/>
    </xf>
    <xf numFmtId="0" fontId="3" fillId="0" borderId="1" xfId="33" applyFont="1" applyFill="1" applyBorder="1" applyAlignment="1">
      <alignment horizontal="left" vertical="center" wrapText="1"/>
    </xf>
    <xf numFmtId="0" fontId="8" fillId="0" borderId="1" xfId="31" applyFont="1" applyFill="1" applyBorder="1" applyAlignment="1">
      <alignment horizontal="right" vertical="center" wrapText="1"/>
    </xf>
    <xf numFmtId="165" fontId="20" fillId="0" borderId="1" xfId="33" applyNumberFormat="1" applyFont="1" applyFill="1" applyBorder="1" applyAlignment="1">
      <alignment horizontal="right" vertical="center"/>
    </xf>
    <xf numFmtId="0" fontId="3" fillId="0" borderId="1" xfId="31" applyFont="1" applyFill="1" applyBorder="1" applyAlignment="1">
      <alignment horizontal="left" vertical="center" wrapText="1"/>
    </xf>
    <xf numFmtId="0" fontId="19" fillId="0" borderId="1" xfId="31" applyFont="1" applyFill="1" applyBorder="1" applyAlignment="1">
      <alignment horizontal="right" vertical="center" wrapText="1"/>
    </xf>
    <xf numFmtId="0" fontId="19" fillId="0" borderId="1" xfId="33" applyFont="1" applyFill="1" applyBorder="1" applyAlignment="1">
      <alignment horizontal="right" vertical="center" wrapText="1"/>
    </xf>
    <xf numFmtId="0" fontId="31" fillId="0" borderId="1" xfId="33" applyFont="1" applyFill="1" applyBorder="1" applyAlignment="1">
      <alignment horizontal="right" vertical="center" wrapText="1"/>
    </xf>
    <xf numFmtId="0" fontId="8" fillId="0" borderId="1" xfId="33" applyFont="1" applyFill="1" applyBorder="1" applyAlignment="1">
      <alignment vertical="center" wrapText="1"/>
    </xf>
    <xf numFmtId="165" fontId="8" fillId="0" borderId="1" xfId="33" applyNumberFormat="1" applyFont="1" applyFill="1" applyBorder="1" applyAlignment="1">
      <alignment horizontal="center" vertical="center"/>
    </xf>
    <xf numFmtId="0" fontId="4" fillId="0" borderId="0" xfId="33" applyFont="1" applyAlignment="1">
      <alignment horizontal="center" vertical="center"/>
    </xf>
    <xf numFmtId="0" fontId="4" fillId="0" borderId="0" xfId="33" applyFont="1" applyFill="1" applyAlignment="1">
      <alignment horizontal="center" vertical="center"/>
    </xf>
    <xf numFmtId="0" fontId="3" fillId="19" borderId="1" xfId="33" applyFont="1" applyFill="1" applyBorder="1" applyAlignment="1">
      <alignment horizontal="center" vertical="center"/>
    </xf>
    <xf numFmtId="0" fontId="3" fillId="20" borderId="1" xfId="33" applyFont="1" applyFill="1" applyBorder="1" applyAlignment="1">
      <alignment horizontal="center" vertical="center"/>
    </xf>
    <xf numFmtId="49" fontId="8" fillId="0" borderId="1" xfId="33" applyNumberFormat="1" applyFont="1" applyFill="1" applyBorder="1" applyAlignment="1">
      <alignment horizontal="center" vertical="center"/>
    </xf>
    <xf numFmtId="49" fontId="3" fillId="0" borderId="1" xfId="33" applyNumberFormat="1" applyFont="1" applyFill="1" applyBorder="1" applyAlignment="1">
      <alignment horizontal="center" vertical="center"/>
    </xf>
    <xf numFmtId="49" fontId="19" fillId="0" borderId="1" xfId="33" applyNumberFormat="1" applyFont="1" applyFill="1" applyBorder="1" applyAlignment="1">
      <alignment horizontal="center" vertical="center"/>
    </xf>
    <xf numFmtId="0" fontId="19" fillId="0" borderId="1" xfId="33" applyFont="1" applyFill="1" applyBorder="1" applyAlignment="1">
      <alignment horizontal="center" vertical="center"/>
    </xf>
    <xf numFmtId="0" fontId="30" fillId="0" borderId="1" xfId="33" applyFont="1" applyFill="1" applyBorder="1" applyAlignment="1">
      <alignment horizontal="center" vertical="center"/>
    </xf>
    <xf numFmtId="14" fontId="8" fillId="0" borderId="1" xfId="33" applyNumberFormat="1" applyFont="1" applyFill="1" applyBorder="1" applyAlignment="1">
      <alignment horizontal="center" vertical="center"/>
    </xf>
    <xf numFmtId="0" fontId="4" fillId="0" borderId="1" xfId="33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3" fillId="0" borderId="1" xfId="0" applyFont="1" applyFill="1" applyBorder="1" applyAlignment="1">
      <alignment horizontal="center" vertical="center"/>
    </xf>
    <xf numFmtId="0" fontId="33" fillId="0" borderId="0" xfId="0" applyFont="1" applyAlignment="1">
      <alignment horizontal="right" vertical="center"/>
    </xf>
    <xf numFmtId="165" fontId="35" fillId="0" borderId="1" xfId="0" applyNumberFormat="1" applyFont="1" applyFill="1" applyBorder="1" applyAlignment="1">
      <alignment horizontal="center" vertical="center"/>
    </xf>
    <xf numFmtId="49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3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4" fillId="0" borderId="0" xfId="0" applyFont="1" applyAlignment="1">
      <alignment vertical="center"/>
    </xf>
    <xf numFmtId="49" fontId="3" fillId="0" borderId="0" xfId="0" applyNumberFormat="1" applyFont="1" applyBorder="1" applyAlignment="1">
      <alignment vertical="center"/>
    </xf>
    <xf numFmtId="165" fontId="36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165" fontId="8" fillId="0" borderId="0" xfId="0" applyNumberFormat="1" applyFont="1" applyBorder="1" applyAlignment="1">
      <alignment horizontal="center" vertical="center"/>
    </xf>
    <xf numFmtId="0" fontId="37" fillId="0" borderId="0" xfId="0" applyFont="1" applyAlignment="1">
      <alignment vertical="center"/>
    </xf>
    <xf numFmtId="165" fontId="3" fillId="0" borderId="0" xfId="0" applyNumberFormat="1" applyFont="1" applyBorder="1" applyAlignment="1">
      <alignment horizontal="center" vertical="center"/>
    </xf>
    <xf numFmtId="165" fontId="19" fillId="0" borderId="1" xfId="0" applyNumberFormat="1" applyFont="1" applyFill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left" vertical="center"/>
    </xf>
    <xf numFmtId="0" fontId="32" fillId="0" borderId="1" xfId="0" applyFont="1" applyBorder="1" applyAlignment="1">
      <alignment vertical="center"/>
    </xf>
    <xf numFmtId="49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right" vertical="center"/>
    </xf>
    <xf numFmtId="0" fontId="33" fillId="0" borderId="1" xfId="0" applyFont="1" applyFill="1" applyBorder="1" applyAlignment="1">
      <alignment vertical="center"/>
    </xf>
    <xf numFmtId="0" fontId="37" fillId="0" borderId="1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35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right" vertical="center" wrapText="1"/>
    </xf>
    <xf numFmtId="0" fontId="36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/>
    </xf>
    <xf numFmtId="0" fontId="38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right" vertical="center" wrapText="1"/>
    </xf>
    <xf numFmtId="0" fontId="36" fillId="0" borderId="0" xfId="0" applyFont="1" applyAlignment="1">
      <alignment vertical="center"/>
    </xf>
    <xf numFmtId="0" fontId="4" fillId="0" borderId="0" xfId="1" applyFont="1" applyFill="1" applyAlignment="1">
      <alignment horizontal="right"/>
    </xf>
    <xf numFmtId="14" fontId="16" fillId="0" borderId="1" xfId="1" applyNumberFormat="1" applyFont="1" applyFill="1" applyBorder="1" applyAlignment="1">
      <alignment horizontal="left" vertical="center" wrapText="1"/>
    </xf>
    <xf numFmtId="0" fontId="6" fillId="14" borderId="1" xfId="0" applyFont="1" applyFill="1" applyBorder="1" applyAlignment="1">
      <alignment horizontal="center" vertical="center" wrapText="1"/>
    </xf>
    <xf numFmtId="0" fontId="17" fillId="14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3" fontId="3" fillId="18" borderId="0" xfId="33" applyNumberFormat="1" applyFont="1" applyFill="1" applyBorder="1" applyAlignment="1">
      <alignment horizontal="center" vertical="center"/>
    </xf>
    <xf numFmtId="3" fontId="3" fillId="18" borderId="0" xfId="33" applyNumberFormat="1" applyFont="1" applyFill="1" applyBorder="1" applyAlignment="1">
      <alignment horizontal="right" vertical="center"/>
    </xf>
    <xf numFmtId="0" fontId="6" fillId="14" borderId="1" xfId="0" applyFont="1" applyFill="1" applyBorder="1" applyAlignment="1">
      <alignment horizontal="center" vertical="center" wrapText="1"/>
    </xf>
    <xf numFmtId="0" fontId="17" fillId="14" borderId="1" xfId="0" applyFont="1" applyFill="1" applyBorder="1" applyAlignment="1">
      <alignment horizontal="center" vertical="center" wrapText="1"/>
    </xf>
    <xf numFmtId="0" fontId="5" fillId="0" borderId="1" xfId="15" applyFont="1" applyBorder="1" applyAlignment="1">
      <alignment horizontal="center" vertical="center" wrapText="1"/>
    </xf>
    <xf numFmtId="0" fontId="4" fillId="0" borderId="0" xfId="15" applyFont="1" applyAlignment="1">
      <alignment horizontal="center" vertical="center" wrapText="1"/>
    </xf>
    <xf numFmtId="0" fontId="40" fillId="0" borderId="0" xfId="15" applyFont="1" applyAlignment="1">
      <alignment horizontal="center" vertical="center" wrapText="1"/>
    </xf>
    <xf numFmtId="0" fontId="41" fillId="0" borderId="0" xfId="15" applyFont="1" applyAlignment="1">
      <alignment horizontal="center" vertical="center" wrapText="1"/>
    </xf>
    <xf numFmtId="0" fontId="41" fillId="0" borderId="0" xfId="15" applyFont="1" applyAlignment="1">
      <alignment horizontal="center" vertical="center"/>
    </xf>
    <xf numFmtId="4" fontId="40" fillId="0" borderId="0" xfId="15" applyNumberFormat="1" applyFont="1" applyAlignment="1">
      <alignment horizontal="center" vertical="center"/>
    </xf>
    <xf numFmtId="4" fontId="42" fillId="0" borderId="0" xfId="15" applyNumberFormat="1" applyFont="1" applyAlignment="1">
      <alignment horizontal="center" vertical="center"/>
    </xf>
    <xf numFmtId="0" fontId="43" fillId="0" borderId="0" xfId="15" applyFont="1" applyAlignment="1">
      <alignment horizontal="center" vertical="center"/>
    </xf>
    <xf numFmtId="0" fontId="40" fillId="0" borderId="0" xfId="15" applyFont="1" applyAlignment="1">
      <alignment vertical="center"/>
    </xf>
    <xf numFmtId="0" fontId="7" fillId="0" borderId="0" xfId="15" applyFont="1" applyAlignment="1">
      <alignment horizontal="right" vertical="center"/>
    </xf>
    <xf numFmtId="0" fontId="7" fillId="0" borderId="0" xfId="15" applyFont="1" applyAlignment="1">
      <alignment vertical="center"/>
    </xf>
    <xf numFmtId="0" fontId="4" fillId="0" borderId="0" xfId="15" applyFont="1" applyAlignment="1">
      <alignment vertical="center"/>
    </xf>
    <xf numFmtId="4" fontId="3" fillId="0" borderId="1" xfId="15" applyNumberFormat="1" applyFont="1" applyBorder="1" applyAlignment="1">
      <alignment horizontal="center" vertical="center" wrapText="1"/>
    </xf>
    <xf numFmtId="49" fontId="5" fillId="18" borderId="1" xfId="15" applyNumberFormat="1" applyFont="1" applyFill="1" applyBorder="1" applyAlignment="1">
      <alignment horizontal="left" vertical="center"/>
    </xf>
    <xf numFmtId="0" fontId="5" fillId="21" borderId="1" xfId="15" applyFont="1" applyFill="1" applyBorder="1" applyAlignment="1">
      <alignment vertical="center" wrapText="1"/>
    </xf>
    <xf numFmtId="0" fontId="16" fillId="0" borderId="0" xfId="15" applyFont="1" applyAlignment="1">
      <alignment horizontal="center" vertical="center"/>
    </xf>
    <xf numFmtId="0" fontId="39" fillId="12" borderId="1" xfId="15" applyFont="1" applyFill="1" applyBorder="1" applyAlignment="1">
      <alignment vertical="center" wrapText="1"/>
    </xf>
    <xf numFmtId="0" fontId="24" fillId="0" borderId="0" xfId="15" applyFont="1" applyAlignment="1">
      <alignment vertical="center"/>
    </xf>
    <xf numFmtId="49" fontId="8" fillId="0" borderId="1" xfId="15" applyNumberFormat="1" applyFont="1" applyBorder="1" applyAlignment="1">
      <alignment vertical="center"/>
    </xf>
    <xf numFmtId="0" fontId="8" fillId="0" borderId="1" xfId="15" applyFont="1" applyBorder="1" applyAlignment="1">
      <alignment vertical="center" wrapText="1"/>
    </xf>
    <xf numFmtId="0" fontId="4" fillId="0" borderId="1" xfId="15" applyFont="1" applyBorder="1" applyAlignment="1">
      <alignment vertical="center" wrapText="1"/>
    </xf>
    <xf numFmtId="0" fontId="16" fillId="0" borderId="0" xfId="15" applyFont="1" applyAlignment="1">
      <alignment horizontal="center" vertical="center" wrapText="1"/>
    </xf>
    <xf numFmtId="0" fontId="16" fillId="0" borderId="1" xfId="1" applyFont="1" applyBorder="1" applyAlignment="1">
      <alignment vertical="center" wrapText="1"/>
    </xf>
    <xf numFmtId="0" fontId="40" fillId="0" borderId="0" xfId="15" applyFont="1" applyAlignment="1">
      <alignment vertical="center" wrapText="1"/>
    </xf>
    <xf numFmtId="0" fontId="40" fillId="0" borderId="0" xfId="15" applyFont="1" applyAlignment="1">
      <alignment horizontal="center" vertical="center"/>
    </xf>
    <xf numFmtId="0" fontId="16" fillId="0" borderId="1" xfId="15" applyFont="1" applyBorder="1" applyAlignment="1">
      <alignment horizontal="center" vertical="center" wrapText="1"/>
    </xf>
    <xf numFmtId="0" fontId="6" fillId="0" borderId="0" xfId="1" applyFont="1" applyAlignment="1">
      <alignment horizontal="right"/>
    </xf>
    <xf numFmtId="0" fontId="4" fillId="0" borderId="0" xfId="1" applyFont="1" applyFill="1" applyAlignment="1">
      <alignment horizontal="right"/>
    </xf>
    <xf numFmtId="0" fontId="16" fillId="0" borderId="1" xfId="1" applyFont="1" applyBorder="1" applyAlignment="1">
      <alignment vertical="center" wrapText="1"/>
    </xf>
    <xf numFmtId="0" fontId="8" fillId="0" borderId="1" xfId="15" applyFont="1" applyBorder="1" applyAlignment="1">
      <alignment horizontal="center" vertical="center" wrapText="1"/>
    </xf>
    <xf numFmtId="0" fontId="20" fillId="0" borderId="1" xfId="15" applyFont="1" applyBorder="1" applyAlignment="1">
      <alignment horizontal="center" vertical="center" wrapText="1"/>
    </xf>
    <xf numFmtId="165" fontId="3" fillId="0" borderId="1" xfId="15" applyNumberFormat="1" applyFont="1" applyBorder="1" applyAlignment="1">
      <alignment horizontal="center" vertical="center" wrapText="1"/>
    </xf>
    <xf numFmtId="165" fontId="20" fillId="0" borderId="1" xfId="15" applyNumberFormat="1" applyFont="1" applyBorder="1" applyAlignment="1">
      <alignment horizontal="right" vertical="center" wrapText="1"/>
    </xf>
    <xf numFmtId="165" fontId="8" fillId="0" borderId="1" xfId="15" applyNumberFormat="1" applyFont="1" applyBorder="1" applyAlignment="1">
      <alignment horizontal="right" vertical="center" wrapText="1"/>
    </xf>
    <xf numFmtId="0" fontId="8" fillId="0" borderId="0" xfId="15" applyFont="1" applyAlignment="1">
      <alignment vertical="center"/>
    </xf>
    <xf numFmtId="49" fontId="8" fillId="0" borderId="1" xfId="15" applyNumberFormat="1" applyFont="1" applyBorder="1" applyAlignment="1">
      <alignment horizontal="left" vertical="center"/>
    </xf>
    <xf numFmtId="0" fontId="8" fillId="0" borderId="1" xfId="15" applyFont="1" applyBorder="1" applyAlignment="1">
      <alignment horizontal="left" vertical="center" wrapText="1"/>
    </xf>
    <xf numFmtId="165" fontId="5" fillId="22" borderId="1" xfId="15" applyNumberFormat="1" applyFont="1" applyFill="1" applyBorder="1" applyAlignment="1">
      <alignment horizontal="center" vertical="center"/>
    </xf>
    <xf numFmtId="49" fontId="8" fillId="0" borderId="0" xfId="15" applyNumberFormat="1" applyFont="1" applyAlignment="1">
      <alignment horizontal="left" vertical="center"/>
    </xf>
    <xf numFmtId="0" fontId="8" fillId="0" borderId="0" xfId="15" applyFont="1" applyAlignment="1">
      <alignment horizontal="left" vertical="center" wrapText="1"/>
    </xf>
    <xf numFmtId="0" fontId="4" fillId="0" borderId="0" xfId="15" applyFont="1" applyAlignment="1">
      <alignment horizontal="left" vertical="center" wrapText="1"/>
    </xf>
    <xf numFmtId="0" fontId="8" fillId="0" borderId="0" xfId="15" applyFont="1" applyAlignment="1">
      <alignment horizontal="center" vertical="center" wrapText="1"/>
    </xf>
    <xf numFmtId="0" fontId="8" fillId="0" borderId="0" xfId="15" applyFont="1" applyAlignment="1">
      <alignment horizontal="left" vertical="center"/>
    </xf>
    <xf numFmtId="0" fontId="8" fillId="0" borderId="0" xfId="15" applyFont="1" applyAlignment="1">
      <alignment horizontal="center" vertical="center"/>
    </xf>
    <xf numFmtId="4" fontId="4" fillId="0" borderId="0" xfId="15" applyNumberFormat="1" applyFont="1" applyAlignment="1">
      <alignment horizontal="center" vertical="center"/>
    </xf>
    <xf numFmtId="4" fontId="45" fillId="0" borderId="0" xfId="15" applyNumberFormat="1" applyFont="1" applyAlignment="1">
      <alignment horizontal="center" vertical="center"/>
    </xf>
    <xf numFmtId="0" fontId="23" fillId="0" borderId="0" xfId="15" applyFont="1" applyAlignment="1">
      <alignment horizontal="center" vertical="center"/>
    </xf>
    <xf numFmtId="0" fontId="4" fillId="0" borderId="0" xfId="15" applyFont="1" applyAlignment="1">
      <alignment horizontal="left" vertical="center"/>
    </xf>
    <xf numFmtId="0" fontId="3" fillId="0" borderId="0" xfId="15" applyFont="1" applyAlignment="1">
      <alignment horizontal="left" vertical="center"/>
    </xf>
    <xf numFmtId="0" fontId="4" fillId="0" borderId="0" xfId="15" applyFont="1" applyAlignment="1">
      <alignment horizontal="center" vertical="center"/>
    </xf>
    <xf numFmtId="0" fontId="4" fillId="0" borderId="0" xfId="15" applyFont="1" applyAlignment="1">
      <alignment vertical="center" wrapText="1"/>
    </xf>
    <xf numFmtId="0" fontId="3" fillId="0" borderId="0" xfId="15" applyFont="1" applyAlignment="1">
      <alignment vertical="center"/>
    </xf>
    <xf numFmtId="2" fontId="6" fillId="14" borderId="1" xfId="0" applyNumberFormat="1" applyFont="1" applyFill="1" applyBorder="1" applyAlignment="1">
      <alignment horizontal="center" vertical="center" wrapText="1"/>
    </xf>
    <xf numFmtId="0" fontId="16" fillId="0" borderId="1" xfId="1" applyFont="1" applyBorder="1" applyAlignment="1">
      <alignment horizontal="left" vertical="center" wrapTex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/>
    </xf>
    <xf numFmtId="0" fontId="3" fillId="0" borderId="1" xfId="15" applyFont="1" applyBorder="1" applyAlignment="1">
      <alignment horizontal="center" vertical="center" wrapText="1"/>
    </xf>
    <xf numFmtId="4" fontId="5" fillId="0" borderId="1" xfId="15" applyNumberFormat="1" applyFont="1" applyBorder="1" applyAlignment="1">
      <alignment horizontal="center" vertical="center" wrapText="1"/>
    </xf>
    <xf numFmtId="0" fontId="7" fillId="0" borderId="0" xfId="15" applyFont="1" applyAlignment="1">
      <alignment horizontal="center" vertical="center" wrapText="1"/>
    </xf>
    <xf numFmtId="0" fontId="5" fillId="0" borderId="1" xfId="15" applyFont="1" applyBorder="1" applyAlignment="1">
      <alignment horizontal="center" vertical="center" wrapText="1"/>
    </xf>
    <xf numFmtId="0" fontId="16" fillId="0" borderId="1" xfId="15" applyFont="1" applyBorder="1" applyAlignment="1">
      <alignment horizontal="center" vertical="center" wrapText="1"/>
    </xf>
    <xf numFmtId="0" fontId="5" fillId="21" borderId="1" xfId="15" applyFont="1" applyFill="1" applyBorder="1" applyAlignment="1">
      <alignment horizontal="center" vertical="center" wrapText="1"/>
    </xf>
    <xf numFmtId="0" fontId="39" fillId="12" borderId="1" xfId="15" applyFont="1" applyFill="1" applyBorder="1" applyAlignment="1">
      <alignment horizontal="center" vertical="center" wrapText="1"/>
    </xf>
    <xf numFmtId="49" fontId="8" fillId="0" borderId="1" xfId="15" applyNumberFormat="1" applyFont="1" applyBorder="1" applyAlignment="1">
      <alignment horizontal="center" vertical="center"/>
    </xf>
    <xf numFmtId="0" fontId="8" fillId="0" borderId="1" xfId="15" applyFont="1" applyBorder="1" applyAlignment="1">
      <alignment horizontal="left" vertical="center" wrapText="1"/>
    </xf>
    <xf numFmtId="0" fontId="4" fillId="0" borderId="1" xfId="15" applyFont="1" applyBorder="1" applyAlignment="1">
      <alignment horizontal="left" vertical="center" wrapText="1"/>
    </xf>
    <xf numFmtId="0" fontId="8" fillId="0" borderId="1" xfId="15" applyFont="1" applyBorder="1" applyAlignment="1">
      <alignment horizontal="center" vertical="center" wrapText="1"/>
    </xf>
    <xf numFmtId="165" fontId="3" fillId="0" borderId="1" xfId="15" applyNumberFormat="1" applyFont="1" applyBorder="1" applyAlignment="1">
      <alignment horizontal="center" vertical="center" wrapText="1"/>
    </xf>
    <xf numFmtId="165" fontId="8" fillId="0" borderId="1" xfId="15" applyNumberFormat="1" applyFont="1" applyBorder="1" applyAlignment="1">
      <alignment horizontal="right" vertical="center" wrapText="1"/>
    </xf>
    <xf numFmtId="165" fontId="20" fillId="0" borderId="1" xfId="15" applyNumberFormat="1" applyFont="1" applyBorder="1" applyAlignment="1">
      <alignment horizontal="right" vertical="center" wrapText="1"/>
    </xf>
    <xf numFmtId="0" fontId="5" fillId="21" borderId="1" xfId="15" applyFont="1" applyFill="1" applyBorder="1" applyAlignment="1">
      <alignment horizontal="left" vertical="center" wrapText="1"/>
    </xf>
    <xf numFmtId="0" fontId="25" fillId="21" borderId="1" xfId="15" applyFont="1" applyFill="1" applyBorder="1" applyAlignment="1">
      <alignment horizontal="left" vertical="center" wrapText="1"/>
    </xf>
    <xf numFmtId="0" fontId="6" fillId="14" borderId="1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7" fillId="14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center"/>
    </xf>
    <xf numFmtId="0" fontId="33" fillId="0" borderId="7" xfId="0" applyFont="1" applyFill="1" applyBorder="1" applyAlignment="1">
      <alignment horizontal="center" vertical="center"/>
    </xf>
    <xf numFmtId="3" fontId="7" fillId="0" borderId="0" xfId="33" applyNumberFormat="1" applyFont="1" applyFill="1" applyBorder="1" applyAlignment="1">
      <alignment horizontal="center" vertical="center" wrapText="1"/>
    </xf>
    <xf numFmtId="0" fontId="3" fillId="0" borderId="1" xfId="33" applyFont="1" applyFill="1" applyBorder="1" applyAlignment="1">
      <alignment horizontal="center" vertical="center" wrapText="1"/>
    </xf>
    <xf numFmtId="3" fontId="3" fillId="0" borderId="1" xfId="33" applyNumberFormat="1" applyFont="1" applyFill="1" applyBorder="1" applyAlignment="1">
      <alignment horizontal="center" vertical="center" wrapText="1"/>
    </xf>
  </cellXfs>
  <cellStyles count="40">
    <cellStyle name="20% - Акцент1 2" xfId="2" xr:uid="{00000000-0005-0000-0000-000000000000}"/>
    <cellStyle name="20% - Акцент2 2" xfId="3" xr:uid="{00000000-0005-0000-0000-000001000000}"/>
    <cellStyle name="20% - Акцент3 2" xfId="4" xr:uid="{00000000-0005-0000-0000-000002000000}"/>
    <cellStyle name="20% - Акцент4 2" xfId="5" xr:uid="{00000000-0005-0000-0000-000003000000}"/>
    <cellStyle name="20% - Акцент5 2" xfId="6" xr:uid="{00000000-0005-0000-0000-000004000000}"/>
    <cellStyle name="20% - Акцент6 2" xfId="7" xr:uid="{00000000-0005-0000-0000-000005000000}"/>
    <cellStyle name="40% - Акцент1 2" xfId="8" xr:uid="{00000000-0005-0000-0000-000006000000}"/>
    <cellStyle name="40% - Акцент2 2" xfId="9" xr:uid="{00000000-0005-0000-0000-000007000000}"/>
    <cellStyle name="40% - Акцент3 2" xfId="10" xr:uid="{00000000-0005-0000-0000-000008000000}"/>
    <cellStyle name="40% - Акцент4 2" xfId="11" xr:uid="{00000000-0005-0000-0000-000009000000}"/>
    <cellStyle name="40% - Акцент5 2" xfId="12" xr:uid="{00000000-0005-0000-0000-00000A000000}"/>
    <cellStyle name="40% - Акцент6 2" xfId="13" xr:uid="{00000000-0005-0000-0000-00000B000000}"/>
    <cellStyle name="Excel Built-in Normal" xfId="29" xr:uid="{00000000-0005-0000-0000-00000C000000}"/>
    <cellStyle name="Excel Built-in Normal 1 2" xfId="36" xr:uid="{B0CDD300-6B1B-41EF-8538-683A0BB7EEA9}"/>
    <cellStyle name="Excel Built-in Normal 1_ВК КИНЕШМА_1" xfId="38" xr:uid="{30B2E8AF-8F7F-42DE-9EF4-AEC24C1672E2}"/>
    <cellStyle name="Денежный 2" xfId="14" xr:uid="{00000000-0005-0000-0000-00000D000000}"/>
    <cellStyle name="Нейтральный" xfId="32" builtinId="28"/>
    <cellStyle name="Обычный" xfId="0" builtinId="0"/>
    <cellStyle name="Обычный 2" xfId="1" xr:uid="{00000000-0005-0000-0000-000010000000}"/>
    <cellStyle name="Обычный 2 2" xfId="35" xr:uid="{0AE0D5B7-368F-47A0-A2D6-A7995591B4A2}"/>
    <cellStyle name="Обычный 3" xfId="15" xr:uid="{00000000-0005-0000-0000-000011000000}"/>
    <cellStyle name="Обычный 3 2" xfId="16" xr:uid="{00000000-0005-0000-0000-000012000000}"/>
    <cellStyle name="Обычный 3 2 2" xfId="17" xr:uid="{00000000-0005-0000-0000-000013000000}"/>
    <cellStyle name="Обычный 3 2 3" xfId="18" xr:uid="{00000000-0005-0000-0000-000014000000}"/>
    <cellStyle name="Обычный 3 2 3 2" xfId="19" xr:uid="{00000000-0005-0000-0000-000015000000}"/>
    <cellStyle name="Обычный 3 3" xfId="20" xr:uid="{00000000-0005-0000-0000-000016000000}"/>
    <cellStyle name="Обычный 3 4" xfId="21" xr:uid="{00000000-0005-0000-0000-000017000000}"/>
    <cellStyle name="Обычный 4" xfId="22" xr:uid="{00000000-0005-0000-0000-000018000000}"/>
    <cellStyle name="Обычный 5" xfId="23" xr:uid="{00000000-0005-0000-0000-000019000000}"/>
    <cellStyle name="Обычный 5 2" xfId="24" xr:uid="{00000000-0005-0000-0000-00001A000000}"/>
    <cellStyle name="Обычный 5 2 2" xfId="25" xr:uid="{00000000-0005-0000-0000-00001B000000}"/>
    <cellStyle name="Обычный 5 2 2 2" xfId="26" xr:uid="{00000000-0005-0000-0000-00001C000000}"/>
    <cellStyle name="Обычный 5 2 3" xfId="27" xr:uid="{00000000-0005-0000-0000-00001D000000}"/>
    <cellStyle name="Обычный 5 3" xfId="28" xr:uid="{00000000-0005-0000-0000-00001E000000}"/>
    <cellStyle name="Обычный 6" xfId="33" xr:uid="{00000000-0005-0000-0000-00001F000000}"/>
    <cellStyle name="Обычный 6 2" xfId="34" xr:uid="{316DC0BF-9A7A-465F-9EFE-CA40EFA533E9}"/>
    <cellStyle name="Процентный 2" xfId="37" xr:uid="{23921C30-5A3E-417A-AB1C-AD9EAECE89B7}"/>
    <cellStyle name="Финансовый 2" xfId="39" xr:uid="{81163EE3-BA08-4760-8ED0-AA4D577D47C2}"/>
    <cellStyle name="Хороший" xfId="31" builtinId="26"/>
    <cellStyle name="Хороший 2" xfId="30" xr:uid="{00000000-0005-0000-0000-00002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26"/>
  <sheetViews>
    <sheetView view="pageBreakPreview" zoomScale="70" zoomScaleNormal="100" zoomScaleSheetLayoutView="70" workbookViewId="0">
      <selection activeCell="B3" sqref="B3"/>
    </sheetView>
  </sheetViews>
  <sheetFormatPr defaultRowHeight="12.75" x14ac:dyDescent="0.2"/>
  <cols>
    <col min="1" max="1" width="54.42578125" style="5" customWidth="1"/>
    <col min="2" max="2" width="65.85546875" style="5" customWidth="1"/>
    <col min="3" max="256" width="9.140625" style="4"/>
    <col min="257" max="257" width="52.5703125" style="4" customWidth="1"/>
    <col min="258" max="258" width="43" style="4" customWidth="1"/>
    <col min="259" max="512" width="9.140625" style="4"/>
    <col min="513" max="513" width="52.5703125" style="4" customWidth="1"/>
    <col min="514" max="514" width="43" style="4" customWidth="1"/>
    <col min="515" max="768" width="9.140625" style="4"/>
    <col min="769" max="769" width="52.5703125" style="4" customWidth="1"/>
    <col min="770" max="770" width="43" style="4" customWidth="1"/>
    <col min="771" max="1024" width="9.140625" style="4"/>
    <col min="1025" max="1025" width="52.5703125" style="4" customWidth="1"/>
    <col min="1026" max="1026" width="43" style="4" customWidth="1"/>
    <col min="1027" max="1280" width="9.140625" style="4"/>
    <col min="1281" max="1281" width="52.5703125" style="4" customWidth="1"/>
    <col min="1282" max="1282" width="43" style="4" customWidth="1"/>
    <col min="1283" max="1536" width="9.140625" style="4"/>
    <col min="1537" max="1537" width="52.5703125" style="4" customWidth="1"/>
    <col min="1538" max="1538" width="43" style="4" customWidth="1"/>
    <col min="1539" max="1792" width="9.140625" style="4"/>
    <col min="1793" max="1793" width="52.5703125" style="4" customWidth="1"/>
    <col min="1794" max="1794" width="43" style="4" customWidth="1"/>
    <col min="1795" max="2048" width="9.140625" style="4"/>
    <col min="2049" max="2049" width="52.5703125" style="4" customWidth="1"/>
    <col min="2050" max="2050" width="43" style="4" customWidth="1"/>
    <col min="2051" max="2304" width="9.140625" style="4"/>
    <col min="2305" max="2305" width="52.5703125" style="4" customWidth="1"/>
    <col min="2306" max="2306" width="43" style="4" customWidth="1"/>
    <col min="2307" max="2560" width="9.140625" style="4"/>
    <col min="2561" max="2561" width="52.5703125" style="4" customWidth="1"/>
    <col min="2562" max="2562" width="43" style="4" customWidth="1"/>
    <col min="2563" max="2816" width="9.140625" style="4"/>
    <col min="2817" max="2817" width="52.5703125" style="4" customWidth="1"/>
    <col min="2818" max="2818" width="43" style="4" customWidth="1"/>
    <col min="2819" max="3072" width="9.140625" style="4"/>
    <col min="3073" max="3073" width="52.5703125" style="4" customWidth="1"/>
    <col min="3074" max="3074" width="43" style="4" customWidth="1"/>
    <col min="3075" max="3328" width="9.140625" style="4"/>
    <col min="3329" max="3329" width="52.5703125" style="4" customWidth="1"/>
    <col min="3330" max="3330" width="43" style="4" customWidth="1"/>
    <col min="3331" max="3584" width="9.140625" style="4"/>
    <col min="3585" max="3585" width="52.5703125" style="4" customWidth="1"/>
    <col min="3586" max="3586" width="43" style="4" customWidth="1"/>
    <col min="3587" max="3840" width="9.140625" style="4"/>
    <col min="3841" max="3841" width="52.5703125" style="4" customWidth="1"/>
    <col min="3842" max="3842" width="43" style="4" customWidth="1"/>
    <col min="3843" max="4096" width="9.140625" style="4"/>
    <col min="4097" max="4097" width="52.5703125" style="4" customWidth="1"/>
    <col min="4098" max="4098" width="43" style="4" customWidth="1"/>
    <col min="4099" max="4352" width="9.140625" style="4"/>
    <col min="4353" max="4353" width="52.5703125" style="4" customWidth="1"/>
    <col min="4354" max="4354" width="43" style="4" customWidth="1"/>
    <col min="4355" max="4608" width="9.140625" style="4"/>
    <col min="4609" max="4609" width="52.5703125" style="4" customWidth="1"/>
    <col min="4610" max="4610" width="43" style="4" customWidth="1"/>
    <col min="4611" max="4864" width="9.140625" style="4"/>
    <col min="4865" max="4865" width="52.5703125" style="4" customWidth="1"/>
    <col min="4866" max="4866" width="43" style="4" customWidth="1"/>
    <col min="4867" max="5120" width="9.140625" style="4"/>
    <col min="5121" max="5121" width="52.5703125" style="4" customWidth="1"/>
    <col min="5122" max="5122" width="43" style="4" customWidth="1"/>
    <col min="5123" max="5376" width="9.140625" style="4"/>
    <col min="5377" max="5377" width="52.5703125" style="4" customWidth="1"/>
    <col min="5378" max="5378" width="43" style="4" customWidth="1"/>
    <col min="5379" max="5632" width="9.140625" style="4"/>
    <col min="5633" max="5633" width="52.5703125" style="4" customWidth="1"/>
    <col min="5634" max="5634" width="43" style="4" customWidth="1"/>
    <col min="5635" max="5888" width="9.140625" style="4"/>
    <col min="5889" max="5889" width="52.5703125" style="4" customWidth="1"/>
    <col min="5890" max="5890" width="43" style="4" customWidth="1"/>
    <col min="5891" max="6144" width="9.140625" style="4"/>
    <col min="6145" max="6145" width="52.5703125" style="4" customWidth="1"/>
    <col min="6146" max="6146" width="43" style="4" customWidth="1"/>
    <col min="6147" max="6400" width="9.140625" style="4"/>
    <col min="6401" max="6401" width="52.5703125" style="4" customWidth="1"/>
    <col min="6402" max="6402" width="43" style="4" customWidth="1"/>
    <col min="6403" max="6656" width="9.140625" style="4"/>
    <col min="6657" max="6657" width="52.5703125" style="4" customWidth="1"/>
    <col min="6658" max="6658" width="43" style="4" customWidth="1"/>
    <col min="6659" max="6912" width="9.140625" style="4"/>
    <col min="6913" max="6913" width="52.5703125" style="4" customWidth="1"/>
    <col min="6914" max="6914" width="43" style="4" customWidth="1"/>
    <col min="6915" max="7168" width="9.140625" style="4"/>
    <col min="7169" max="7169" width="52.5703125" style="4" customWidth="1"/>
    <col min="7170" max="7170" width="43" style="4" customWidth="1"/>
    <col min="7171" max="7424" width="9.140625" style="4"/>
    <col min="7425" max="7425" width="52.5703125" style="4" customWidth="1"/>
    <col min="7426" max="7426" width="43" style="4" customWidth="1"/>
    <col min="7427" max="7680" width="9.140625" style="4"/>
    <col min="7681" max="7681" width="52.5703125" style="4" customWidth="1"/>
    <col min="7682" max="7682" width="43" style="4" customWidth="1"/>
    <col min="7683" max="7936" width="9.140625" style="4"/>
    <col min="7937" max="7937" width="52.5703125" style="4" customWidth="1"/>
    <col min="7938" max="7938" width="43" style="4" customWidth="1"/>
    <col min="7939" max="8192" width="9.140625" style="4"/>
    <col min="8193" max="8193" width="52.5703125" style="4" customWidth="1"/>
    <col min="8194" max="8194" width="43" style="4" customWidth="1"/>
    <col min="8195" max="8448" width="9.140625" style="4"/>
    <col min="8449" max="8449" width="52.5703125" style="4" customWidth="1"/>
    <col min="8450" max="8450" width="43" style="4" customWidth="1"/>
    <col min="8451" max="8704" width="9.140625" style="4"/>
    <col min="8705" max="8705" width="52.5703125" style="4" customWidth="1"/>
    <col min="8706" max="8706" width="43" style="4" customWidth="1"/>
    <col min="8707" max="8960" width="9.140625" style="4"/>
    <col min="8961" max="8961" width="52.5703125" style="4" customWidth="1"/>
    <col min="8962" max="8962" width="43" style="4" customWidth="1"/>
    <col min="8963" max="9216" width="9.140625" style="4"/>
    <col min="9217" max="9217" width="52.5703125" style="4" customWidth="1"/>
    <col min="9218" max="9218" width="43" style="4" customWidth="1"/>
    <col min="9219" max="9472" width="9.140625" style="4"/>
    <col min="9473" max="9473" width="52.5703125" style="4" customWidth="1"/>
    <col min="9474" max="9474" width="43" style="4" customWidth="1"/>
    <col min="9475" max="9728" width="9.140625" style="4"/>
    <col min="9729" max="9729" width="52.5703125" style="4" customWidth="1"/>
    <col min="9730" max="9730" width="43" style="4" customWidth="1"/>
    <col min="9731" max="9984" width="9.140625" style="4"/>
    <col min="9985" max="9985" width="52.5703125" style="4" customWidth="1"/>
    <col min="9986" max="9986" width="43" style="4" customWidth="1"/>
    <col min="9987" max="10240" width="9.140625" style="4"/>
    <col min="10241" max="10241" width="52.5703125" style="4" customWidth="1"/>
    <col min="10242" max="10242" width="43" style="4" customWidth="1"/>
    <col min="10243" max="10496" width="9.140625" style="4"/>
    <col min="10497" max="10497" width="52.5703125" style="4" customWidth="1"/>
    <col min="10498" max="10498" width="43" style="4" customWidth="1"/>
    <col min="10499" max="10752" width="9.140625" style="4"/>
    <col min="10753" max="10753" width="52.5703125" style="4" customWidth="1"/>
    <col min="10754" max="10754" width="43" style="4" customWidth="1"/>
    <col min="10755" max="11008" width="9.140625" style="4"/>
    <col min="11009" max="11009" width="52.5703125" style="4" customWidth="1"/>
    <col min="11010" max="11010" width="43" style="4" customWidth="1"/>
    <col min="11011" max="11264" width="9.140625" style="4"/>
    <col min="11265" max="11265" width="52.5703125" style="4" customWidth="1"/>
    <col min="11266" max="11266" width="43" style="4" customWidth="1"/>
    <col min="11267" max="11520" width="9.140625" style="4"/>
    <col min="11521" max="11521" width="52.5703125" style="4" customWidth="1"/>
    <col min="11522" max="11522" width="43" style="4" customWidth="1"/>
    <col min="11523" max="11776" width="9.140625" style="4"/>
    <col min="11777" max="11777" width="52.5703125" style="4" customWidth="1"/>
    <col min="11778" max="11778" width="43" style="4" customWidth="1"/>
    <col min="11779" max="12032" width="9.140625" style="4"/>
    <col min="12033" max="12033" width="52.5703125" style="4" customWidth="1"/>
    <col min="12034" max="12034" width="43" style="4" customWidth="1"/>
    <col min="12035" max="12288" width="9.140625" style="4"/>
    <col min="12289" max="12289" width="52.5703125" style="4" customWidth="1"/>
    <col min="12290" max="12290" width="43" style="4" customWidth="1"/>
    <col min="12291" max="12544" width="9.140625" style="4"/>
    <col min="12545" max="12545" width="52.5703125" style="4" customWidth="1"/>
    <col min="12546" max="12546" width="43" style="4" customWidth="1"/>
    <col min="12547" max="12800" width="9.140625" style="4"/>
    <col min="12801" max="12801" width="52.5703125" style="4" customWidth="1"/>
    <col min="12802" max="12802" width="43" style="4" customWidth="1"/>
    <col min="12803" max="13056" width="9.140625" style="4"/>
    <col min="13057" max="13057" width="52.5703125" style="4" customWidth="1"/>
    <col min="13058" max="13058" width="43" style="4" customWidth="1"/>
    <col min="13059" max="13312" width="9.140625" style="4"/>
    <col min="13313" max="13313" width="52.5703125" style="4" customWidth="1"/>
    <col min="13314" max="13314" width="43" style="4" customWidth="1"/>
    <col min="13315" max="13568" width="9.140625" style="4"/>
    <col min="13569" max="13569" width="52.5703125" style="4" customWidth="1"/>
    <col min="13570" max="13570" width="43" style="4" customWidth="1"/>
    <col min="13571" max="13824" width="9.140625" style="4"/>
    <col min="13825" max="13825" width="52.5703125" style="4" customWidth="1"/>
    <col min="13826" max="13826" width="43" style="4" customWidth="1"/>
    <col min="13827" max="14080" width="9.140625" style="4"/>
    <col min="14081" max="14081" width="52.5703125" style="4" customWidth="1"/>
    <col min="14082" max="14082" width="43" style="4" customWidth="1"/>
    <col min="14083" max="14336" width="9.140625" style="4"/>
    <col min="14337" max="14337" width="52.5703125" style="4" customWidth="1"/>
    <col min="14338" max="14338" width="43" style="4" customWidth="1"/>
    <col min="14339" max="14592" width="9.140625" style="4"/>
    <col min="14593" max="14593" width="52.5703125" style="4" customWidth="1"/>
    <col min="14594" max="14594" width="43" style="4" customWidth="1"/>
    <col min="14595" max="14848" width="9.140625" style="4"/>
    <col min="14849" max="14849" width="52.5703125" style="4" customWidth="1"/>
    <col min="14850" max="14850" width="43" style="4" customWidth="1"/>
    <col min="14851" max="15104" width="9.140625" style="4"/>
    <col min="15105" max="15105" width="52.5703125" style="4" customWidth="1"/>
    <col min="15106" max="15106" width="43" style="4" customWidth="1"/>
    <col min="15107" max="15360" width="9.140625" style="4"/>
    <col min="15361" max="15361" width="52.5703125" style="4" customWidth="1"/>
    <col min="15362" max="15362" width="43" style="4" customWidth="1"/>
    <col min="15363" max="15616" width="9.140625" style="4"/>
    <col min="15617" max="15617" width="52.5703125" style="4" customWidth="1"/>
    <col min="15618" max="15618" width="43" style="4" customWidth="1"/>
    <col min="15619" max="15872" width="9.140625" style="4"/>
    <col min="15873" max="15873" width="52.5703125" style="4" customWidth="1"/>
    <col min="15874" max="15874" width="43" style="4" customWidth="1"/>
    <col min="15875" max="16128" width="9.140625" style="4"/>
    <col min="16129" max="16129" width="52.5703125" style="4" customWidth="1"/>
    <col min="16130" max="16130" width="43" style="4" customWidth="1"/>
    <col min="16131" max="16384" width="9.140625" style="4"/>
  </cols>
  <sheetData>
    <row r="1" spans="1:2" ht="15.75" x14ac:dyDescent="0.25">
      <c r="A1" s="13"/>
      <c r="B1" s="3" t="s">
        <v>195</v>
      </c>
    </row>
    <row r="2" spans="1:2" ht="15.75" x14ac:dyDescent="0.25">
      <c r="A2" s="13"/>
      <c r="B2" s="156" t="s">
        <v>196</v>
      </c>
    </row>
    <row r="3" spans="1:2" ht="15.75" x14ac:dyDescent="0.25">
      <c r="B3" s="6"/>
    </row>
    <row r="4" spans="1:2" ht="18.75" x14ac:dyDescent="0.2">
      <c r="A4" s="219" t="s">
        <v>121</v>
      </c>
      <c r="B4" s="219"/>
    </row>
    <row r="5" spans="1:2" ht="18.75" x14ac:dyDescent="0.2">
      <c r="A5" s="220" t="s">
        <v>194</v>
      </c>
      <c r="B5" s="219"/>
    </row>
    <row r="6" spans="1:2" x14ac:dyDescent="0.2">
      <c r="A6" s="221" t="s">
        <v>22</v>
      </c>
      <c r="B6" s="221"/>
    </row>
    <row r="7" spans="1:2" x14ac:dyDescent="0.2">
      <c r="A7" s="11"/>
      <c r="B7" s="11"/>
    </row>
    <row r="8" spans="1:2" ht="54.6" customHeight="1" x14ac:dyDescent="0.2">
      <c r="A8" s="220" t="s">
        <v>191</v>
      </c>
      <c r="B8" s="219"/>
    </row>
    <row r="9" spans="1:2" x14ac:dyDescent="0.2">
      <c r="A9" s="221" t="s">
        <v>23</v>
      </c>
      <c r="B9" s="221"/>
    </row>
    <row r="10" spans="1:2" x14ac:dyDescent="0.2">
      <c r="A10" s="7"/>
      <c r="B10" s="7"/>
    </row>
    <row r="11" spans="1:2" ht="75" x14ac:dyDescent="0.2">
      <c r="A11" s="12" t="s">
        <v>39</v>
      </c>
      <c r="B11" s="12" t="s">
        <v>28</v>
      </c>
    </row>
    <row r="12" spans="1:2" ht="37.5" x14ac:dyDescent="0.2">
      <c r="A12" s="12" t="s">
        <v>10</v>
      </c>
      <c r="B12" s="12" t="s">
        <v>29</v>
      </c>
    </row>
    <row r="13" spans="1:2" ht="37.5" x14ac:dyDescent="0.2">
      <c r="A13" s="12" t="s">
        <v>11</v>
      </c>
      <c r="B13" s="12" t="s">
        <v>122</v>
      </c>
    </row>
    <row r="14" spans="1:2" ht="237" customHeight="1" x14ac:dyDescent="0.2">
      <c r="A14" s="12" t="s">
        <v>12</v>
      </c>
      <c r="B14" s="12" t="s">
        <v>123</v>
      </c>
    </row>
    <row r="15" spans="1:2" ht="56.25" x14ac:dyDescent="0.2">
      <c r="A15" s="12" t="s">
        <v>13</v>
      </c>
      <c r="B15" s="12" t="s">
        <v>124</v>
      </c>
    </row>
    <row r="16" spans="1:2" ht="79.5" customHeight="1" x14ac:dyDescent="0.2">
      <c r="A16" s="12" t="s">
        <v>14</v>
      </c>
      <c r="B16" s="12" t="s">
        <v>15</v>
      </c>
    </row>
    <row r="17" spans="1:2" ht="37.5" x14ac:dyDescent="0.2">
      <c r="A17" s="12" t="s">
        <v>16</v>
      </c>
      <c r="B17" s="12" t="s">
        <v>24</v>
      </c>
    </row>
    <row r="18" spans="1:2" ht="37.5" x14ac:dyDescent="0.2">
      <c r="A18" s="12" t="s">
        <v>17</v>
      </c>
      <c r="B18" s="12" t="s">
        <v>25</v>
      </c>
    </row>
    <row r="19" spans="1:2" ht="37.5" x14ac:dyDescent="0.2">
      <c r="A19" s="12" t="s">
        <v>18</v>
      </c>
      <c r="B19" s="157">
        <v>44624</v>
      </c>
    </row>
    <row r="20" spans="1:2" ht="56.25" x14ac:dyDescent="0.2">
      <c r="A20" s="12" t="s">
        <v>19</v>
      </c>
      <c r="B20" s="12" t="s">
        <v>26</v>
      </c>
    </row>
    <row r="21" spans="1:2" ht="57" customHeight="1" x14ac:dyDescent="0.2">
      <c r="A21" s="12" t="s">
        <v>54</v>
      </c>
      <c r="B21" s="12" t="s">
        <v>125</v>
      </c>
    </row>
    <row r="22" spans="1:2" ht="81.75" customHeight="1" x14ac:dyDescent="0.2">
      <c r="A22" s="187" t="s">
        <v>127</v>
      </c>
      <c r="B22" s="193" t="s">
        <v>189</v>
      </c>
    </row>
    <row r="23" spans="1:2" ht="50.25" customHeight="1" x14ac:dyDescent="0.2">
      <c r="A23" s="12" t="s">
        <v>126</v>
      </c>
      <c r="B23" s="157">
        <v>44588</v>
      </c>
    </row>
    <row r="24" spans="1:2" ht="48" customHeight="1" x14ac:dyDescent="0.2">
      <c r="A24" s="193" t="s">
        <v>128</v>
      </c>
      <c r="B24" s="218" t="s">
        <v>129</v>
      </c>
    </row>
    <row r="25" spans="1:2" ht="16.5" x14ac:dyDescent="0.2">
      <c r="A25" s="8"/>
      <c r="B25" s="9"/>
    </row>
    <row r="26" spans="1:2" ht="16.5" x14ac:dyDescent="0.2">
      <c r="A26" s="10"/>
    </row>
  </sheetData>
  <mergeCells count="5">
    <mergeCell ref="A4:B4"/>
    <mergeCell ref="A5:B5"/>
    <mergeCell ref="A6:B6"/>
    <mergeCell ref="A8:B8"/>
    <mergeCell ref="A9:B9"/>
  </mergeCells>
  <pageMargins left="0.62" right="0.4" top="0.62" bottom="0.78740157480314965" header="0.31496062992125984" footer="0.31496062992125984"/>
  <pageSetup paperSize="9" scale="68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E835D-C96D-4D51-8602-DCDF618753C3}">
  <dimension ref="A1:DC27"/>
  <sheetViews>
    <sheetView view="pageBreakPreview" topLeftCell="CD1" zoomScale="55" zoomScaleNormal="55" zoomScaleSheetLayoutView="55" workbookViewId="0">
      <selection activeCell="A3" sqref="A3:DC3"/>
    </sheetView>
  </sheetViews>
  <sheetFormatPr defaultRowHeight="15.75" outlineLevelCol="1" x14ac:dyDescent="0.25"/>
  <cols>
    <col min="1" max="1" width="8.85546875" style="214" customWidth="1"/>
    <col min="2" max="2" width="61.140625" style="215" customWidth="1"/>
    <col min="3" max="3" width="23" style="166" customWidth="1"/>
    <col min="4" max="4" width="17" style="214" customWidth="1"/>
    <col min="5" max="7" width="15" style="206" customWidth="1"/>
    <col min="8" max="8" width="28.5703125" style="208" customWidth="1"/>
    <col min="9" max="9" width="15.140625" style="208" customWidth="1"/>
    <col min="10" max="10" width="15.28515625" style="208" customWidth="1"/>
    <col min="11" max="11" width="21.85546875" style="209" customWidth="1"/>
    <col min="12" max="12" width="19.28515625" style="210" customWidth="1"/>
    <col min="13" max="13" width="21.140625" style="211" customWidth="1"/>
    <col min="14" max="14" width="21" style="211" customWidth="1"/>
    <col min="15" max="15" width="16.85546875" style="176" customWidth="1"/>
    <col min="16" max="17" width="21.85546875" style="176" customWidth="1"/>
    <col min="18" max="18" width="18.42578125" style="216" customWidth="1"/>
    <col min="19" max="23" width="18.42578125" style="176" customWidth="1" outlineLevel="1"/>
    <col min="24" max="24" width="18.42578125" style="216" customWidth="1"/>
    <col min="25" max="29" width="18.42578125" style="176" customWidth="1" outlineLevel="1"/>
    <col min="30" max="30" width="18.42578125" style="216" customWidth="1"/>
    <col min="31" max="35" width="18.42578125" style="176" customWidth="1" outlineLevel="1"/>
    <col min="36" max="36" width="18.42578125" style="216" customWidth="1"/>
    <col min="37" max="41" width="18.42578125" style="176" customWidth="1" outlineLevel="1"/>
    <col min="42" max="42" width="18.42578125" style="216" customWidth="1"/>
    <col min="43" max="47" width="18.42578125" style="176" customWidth="1" outlineLevel="1"/>
    <col min="48" max="48" width="18.42578125" style="216" customWidth="1"/>
    <col min="49" max="53" width="18.42578125" style="176" customWidth="1" outlineLevel="1"/>
    <col min="54" max="54" width="18.42578125" style="216" customWidth="1"/>
    <col min="55" max="59" width="18.42578125" style="176" customWidth="1" outlineLevel="1"/>
    <col min="60" max="60" width="18.42578125" style="216" customWidth="1"/>
    <col min="61" max="65" width="18.42578125" style="176" customWidth="1" outlineLevel="1"/>
    <col min="66" max="66" width="18.42578125" style="216" customWidth="1"/>
    <col min="67" max="71" width="18.42578125" style="176" customWidth="1" outlineLevel="1"/>
    <col min="72" max="72" width="18.42578125" style="216" customWidth="1"/>
    <col min="73" max="77" width="18.42578125" style="176" customWidth="1" outlineLevel="1"/>
    <col min="78" max="78" width="18.42578125" style="216" customWidth="1"/>
    <col min="79" max="83" width="18.42578125" style="176" customWidth="1" outlineLevel="1"/>
    <col min="84" max="84" width="18.42578125" style="216" customWidth="1"/>
    <col min="85" max="89" width="18.42578125" style="176" customWidth="1" outlineLevel="1"/>
    <col min="90" max="90" width="18.42578125" style="216" customWidth="1"/>
    <col min="91" max="95" width="18.42578125" style="176" customWidth="1" outlineLevel="1"/>
    <col min="96" max="96" width="18.42578125" style="216" customWidth="1"/>
    <col min="97" max="101" width="18.42578125" style="176" customWidth="1" outlineLevel="1"/>
    <col min="102" max="102" width="18.42578125" style="216" customWidth="1"/>
    <col min="103" max="107" width="18.42578125" style="176" customWidth="1" outlineLevel="1"/>
    <col min="108" max="16384" width="9.140625" style="176"/>
  </cols>
  <sheetData>
    <row r="1" spans="1:107" x14ac:dyDescent="0.25">
      <c r="DC1" s="191" t="s">
        <v>197</v>
      </c>
    </row>
    <row r="2" spans="1:107" s="173" customFormat="1" ht="20.25" customHeight="1" x14ac:dyDescent="0.25">
      <c r="A2" s="189"/>
      <c r="B2" s="188"/>
      <c r="C2" s="167"/>
      <c r="D2" s="189"/>
      <c r="E2" s="168"/>
      <c r="F2" s="168"/>
      <c r="G2" s="168"/>
      <c r="H2" s="169"/>
      <c r="I2" s="169"/>
      <c r="J2" s="169"/>
      <c r="K2" s="170"/>
      <c r="L2" s="171"/>
      <c r="M2" s="172"/>
      <c r="N2" s="172"/>
      <c r="P2" s="174"/>
      <c r="R2" s="175"/>
      <c r="V2" s="174"/>
      <c r="W2" s="174"/>
      <c r="X2" s="175"/>
      <c r="AB2" s="174"/>
      <c r="AD2" s="175"/>
      <c r="AH2" s="174"/>
      <c r="AJ2" s="175"/>
      <c r="AN2" s="175"/>
      <c r="AP2" s="175"/>
      <c r="AT2" s="175"/>
      <c r="AV2" s="175"/>
      <c r="AZ2" s="175"/>
      <c r="BB2" s="175"/>
      <c r="BF2" s="175"/>
      <c r="BH2" s="175"/>
      <c r="BL2" s="175"/>
      <c r="BN2" s="175"/>
      <c r="BR2" s="175"/>
      <c r="BT2" s="175"/>
      <c r="BX2" s="175"/>
      <c r="BZ2" s="175"/>
      <c r="CD2" s="175"/>
      <c r="CF2" s="175"/>
      <c r="CJ2" s="175"/>
      <c r="CL2" s="175"/>
      <c r="CP2" s="175"/>
      <c r="CR2" s="175"/>
      <c r="CV2" s="175"/>
      <c r="CX2" s="175"/>
      <c r="DB2" s="175"/>
      <c r="DC2" s="192" t="s">
        <v>196</v>
      </c>
    </row>
    <row r="3" spans="1:107" ht="45.75" customHeight="1" x14ac:dyDescent="0.25">
      <c r="A3" s="224" t="s">
        <v>190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224"/>
      <c r="BN3" s="224"/>
      <c r="BO3" s="224"/>
      <c r="BP3" s="224"/>
      <c r="BQ3" s="224"/>
      <c r="BR3" s="224"/>
      <c r="BS3" s="224"/>
      <c r="BT3" s="224"/>
      <c r="BU3" s="224"/>
      <c r="BV3" s="224"/>
      <c r="BW3" s="224"/>
      <c r="BX3" s="224"/>
      <c r="BY3" s="224"/>
      <c r="BZ3" s="224"/>
      <c r="CA3" s="224"/>
      <c r="CB3" s="224"/>
      <c r="CC3" s="224"/>
      <c r="CD3" s="224"/>
      <c r="CE3" s="224"/>
      <c r="CF3" s="224"/>
      <c r="CG3" s="224"/>
      <c r="CH3" s="224"/>
      <c r="CI3" s="224"/>
      <c r="CJ3" s="224"/>
      <c r="CK3" s="224"/>
      <c r="CL3" s="224"/>
      <c r="CM3" s="224"/>
      <c r="CN3" s="224"/>
      <c r="CO3" s="224"/>
      <c r="CP3" s="224"/>
      <c r="CQ3" s="224"/>
      <c r="CR3" s="224"/>
      <c r="CS3" s="224"/>
      <c r="CT3" s="224"/>
      <c r="CU3" s="224"/>
      <c r="CV3" s="224"/>
      <c r="CW3" s="224"/>
      <c r="CX3" s="224"/>
      <c r="CY3" s="224"/>
      <c r="CZ3" s="224"/>
      <c r="DA3" s="224"/>
      <c r="DB3" s="224"/>
      <c r="DC3" s="224"/>
    </row>
    <row r="5" spans="1:107" s="186" customFormat="1" ht="60" customHeight="1" x14ac:dyDescent="0.25">
      <c r="A5" s="222" t="s">
        <v>130</v>
      </c>
      <c r="B5" s="222" t="s">
        <v>131</v>
      </c>
      <c r="C5" s="222" t="s">
        <v>132</v>
      </c>
      <c r="D5" s="222" t="s">
        <v>133</v>
      </c>
      <c r="E5" s="222" t="s">
        <v>2</v>
      </c>
      <c r="F5" s="222"/>
      <c r="G5" s="222"/>
      <c r="H5" s="222" t="s">
        <v>3</v>
      </c>
      <c r="I5" s="222"/>
      <c r="J5" s="222"/>
      <c r="K5" s="223" t="s">
        <v>134</v>
      </c>
      <c r="L5" s="225" t="s">
        <v>135</v>
      </c>
      <c r="M5" s="225"/>
      <c r="N5" s="225"/>
      <c r="O5" s="225"/>
      <c r="P5" s="225"/>
      <c r="Q5" s="225"/>
      <c r="R5" s="225" t="s">
        <v>136</v>
      </c>
      <c r="S5" s="225"/>
      <c r="T5" s="225"/>
      <c r="U5" s="225"/>
      <c r="V5" s="225"/>
      <c r="W5" s="225"/>
      <c r="X5" s="225" t="s">
        <v>21</v>
      </c>
      <c r="Y5" s="225"/>
      <c r="Z5" s="225"/>
      <c r="AA5" s="225"/>
      <c r="AB5" s="225"/>
      <c r="AC5" s="225"/>
      <c r="AD5" s="225" t="s">
        <v>137</v>
      </c>
      <c r="AE5" s="225"/>
      <c r="AF5" s="225"/>
      <c r="AG5" s="225"/>
      <c r="AH5" s="225"/>
      <c r="AI5" s="225"/>
      <c r="AJ5" s="225" t="s">
        <v>138</v>
      </c>
      <c r="AK5" s="225"/>
      <c r="AL5" s="225"/>
      <c r="AM5" s="225"/>
      <c r="AN5" s="225"/>
      <c r="AO5" s="225"/>
      <c r="AP5" s="225" t="s">
        <v>139</v>
      </c>
      <c r="AQ5" s="225"/>
      <c r="AR5" s="225"/>
      <c r="AS5" s="225"/>
      <c r="AT5" s="225"/>
      <c r="AU5" s="225"/>
      <c r="AV5" s="225" t="s">
        <v>140</v>
      </c>
      <c r="AW5" s="225"/>
      <c r="AX5" s="225"/>
      <c r="AY5" s="225"/>
      <c r="AZ5" s="225"/>
      <c r="BA5" s="225"/>
      <c r="BB5" s="225" t="s">
        <v>141</v>
      </c>
      <c r="BC5" s="225"/>
      <c r="BD5" s="225"/>
      <c r="BE5" s="225"/>
      <c r="BF5" s="225"/>
      <c r="BG5" s="225"/>
      <c r="BH5" s="225" t="s">
        <v>142</v>
      </c>
      <c r="BI5" s="225"/>
      <c r="BJ5" s="225"/>
      <c r="BK5" s="225"/>
      <c r="BL5" s="225"/>
      <c r="BM5" s="225"/>
      <c r="BN5" s="225" t="s">
        <v>143</v>
      </c>
      <c r="BO5" s="225"/>
      <c r="BP5" s="225"/>
      <c r="BQ5" s="225"/>
      <c r="BR5" s="225"/>
      <c r="BS5" s="225"/>
      <c r="BT5" s="225" t="s">
        <v>144</v>
      </c>
      <c r="BU5" s="225"/>
      <c r="BV5" s="225"/>
      <c r="BW5" s="225"/>
      <c r="BX5" s="225"/>
      <c r="BY5" s="225"/>
      <c r="BZ5" s="225" t="s">
        <v>145</v>
      </c>
      <c r="CA5" s="225"/>
      <c r="CB5" s="225"/>
      <c r="CC5" s="225"/>
      <c r="CD5" s="225"/>
      <c r="CE5" s="225"/>
      <c r="CF5" s="225" t="s">
        <v>146</v>
      </c>
      <c r="CG5" s="225"/>
      <c r="CH5" s="225"/>
      <c r="CI5" s="225"/>
      <c r="CJ5" s="225"/>
      <c r="CK5" s="225"/>
      <c r="CL5" s="225" t="s">
        <v>147</v>
      </c>
      <c r="CM5" s="225"/>
      <c r="CN5" s="225"/>
      <c r="CO5" s="225"/>
      <c r="CP5" s="225"/>
      <c r="CQ5" s="225"/>
      <c r="CR5" s="225" t="s">
        <v>148</v>
      </c>
      <c r="CS5" s="225"/>
      <c r="CT5" s="225"/>
      <c r="CU5" s="225"/>
      <c r="CV5" s="225"/>
      <c r="CW5" s="225"/>
      <c r="CX5" s="225" t="s">
        <v>149</v>
      </c>
      <c r="CY5" s="225"/>
      <c r="CZ5" s="225"/>
      <c r="DA5" s="225"/>
      <c r="DB5" s="225"/>
      <c r="DC5" s="225"/>
    </row>
    <row r="6" spans="1:107" s="166" customFormat="1" ht="89.25" customHeight="1" x14ac:dyDescent="0.25">
      <c r="A6" s="222"/>
      <c r="B6" s="222"/>
      <c r="C6" s="222"/>
      <c r="D6" s="222"/>
      <c r="E6" s="222" t="s">
        <v>4</v>
      </c>
      <c r="F6" s="222" t="s">
        <v>5</v>
      </c>
      <c r="G6" s="222" t="s">
        <v>6</v>
      </c>
      <c r="H6" s="222" t="s">
        <v>4</v>
      </c>
      <c r="I6" s="222" t="s">
        <v>5</v>
      </c>
      <c r="J6" s="222" t="s">
        <v>6</v>
      </c>
      <c r="K6" s="223"/>
      <c r="L6" s="225" t="s">
        <v>150</v>
      </c>
      <c r="M6" s="225" t="s">
        <v>151</v>
      </c>
      <c r="N6" s="225"/>
      <c r="O6" s="225"/>
      <c r="P6" s="225"/>
      <c r="Q6" s="165" t="s">
        <v>152</v>
      </c>
      <c r="R6" s="225" t="s">
        <v>150</v>
      </c>
      <c r="S6" s="226" t="s">
        <v>151</v>
      </c>
      <c r="T6" s="226"/>
      <c r="U6" s="226"/>
      <c r="V6" s="226"/>
      <c r="W6" s="190" t="s">
        <v>152</v>
      </c>
      <c r="X6" s="225" t="s">
        <v>150</v>
      </c>
      <c r="Y6" s="226" t="s">
        <v>151</v>
      </c>
      <c r="Z6" s="226"/>
      <c r="AA6" s="226"/>
      <c r="AB6" s="226"/>
      <c r="AC6" s="190" t="s">
        <v>152</v>
      </c>
      <c r="AD6" s="225" t="s">
        <v>150</v>
      </c>
      <c r="AE6" s="226" t="s">
        <v>151</v>
      </c>
      <c r="AF6" s="226"/>
      <c r="AG6" s="226"/>
      <c r="AH6" s="226"/>
      <c r="AI6" s="190" t="s">
        <v>152</v>
      </c>
      <c r="AJ6" s="225" t="s">
        <v>150</v>
      </c>
      <c r="AK6" s="226" t="s">
        <v>151</v>
      </c>
      <c r="AL6" s="226"/>
      <c r="AM6" s="226"/>
      <c r="AN6" s="226"/>
      <c r="AO6" s="190" t="s">
        <v>152</v>
      </c>
      <c r="AP6" s="225" t="s">
        <v>150</v>
      </c>
      <c r="AQ6" s="226" t="s">
        <v>151</v>
      </c>
      <c r="AR6" s="226"/>
      <c r="AS6" s="226"/>
      <c r="AT6" s="226"/>
      <c r="AU6" s="190" t="s">
        <v>152</v>
      </c>
      <c r="AV6" s="225" t="s">
        <v>150</v>
      </c>
      <c r="AW6" s="226" t="s">
        <v>151</v>
      </c>
      <c r="AX6" s="226"/>
      <c r="AY6" s="226"/>
      <c r="AZ6" s="226"/>
      <c r="BA6" s="190" t="s">
        <v>152</v>
      </c>
      <c r="BB6" s="225" t="s">
        <v>150</v>
      </c>
      <c r="BC6" s="226" t="s">
        <v>151</v>
      </c>
      <c r="BD6" s="226"/>
      <c r="BE6" s="226"/>
      <c r="BF6" s="226"/>
      <c r="BG6" s="190" t="s">
        <v>152</v>
      </c>
      <c r="BH6" s="225" t="s">
        <v>150</v>
      </c>
      <c r="BI6" s="226" t="s">
        <v>151</v>
      </c>
      <c r="BJ6" s="226"/>
      <c r="BK6" s="226"/>
      <c r="BL6" s="226"/>
      <c r="BM6" s="190" t="s">
        <v>152</v>
      </c>
      <c r="BN6" s="225" t="s">
        <v>150</v>
      </c>
      <c r="BO6" s="226" t="s">
        <v>151</v>
      </c>
      <c r="BP6" s="226"/>
      <c r="BQ6" s="226"/>
      <c r="BR6" s="226"/>
      <c r="BS6" s="190" t="s">
        <v>152</v>
      </c>
      <c r="BT6" s="225" t="s">
        <v>150</v>
      </c>
      <c r="BU6" s="226" t="s">
        <v>151</v>
      </c>
      <c r="BV6" s="226"/>
      <c r="BW6" s="226"/>
      <c r="BX6" s="226"/>
      <c r="BY6" s="190" t="s">
        <v>152</v>
      </c>
      <c r="BZ6" s="225" t="s">
        <v>150</v>
      </c>
      <c r="CA6" s="226" t="s">
        <v>151</v>
      </c>
      <c r="CB6" s="226"/>
      <c r="CC6" s="226"/>
      <c r="CD6" s="226"/>
      <c r="CE6" s="190" t="s">
        <v>152</v>
      </c>
      <c r="CF6" s="225" t="s">
        <v>150</v>
      </c>
      <c r="CG6" s="226" t="s">
        <v>151</v>
      </c>
      <c r="CH6" s="226"/>
      <c r="CI6" s="226"/>
      <c r="CJ6" s="226"/>
      <c r="CK6" s="190" t="s">
        <v>152</v>
      </c>
      <c r="CL6" s="225" t="s">
        <v>150</v>
      </c>
      <c r="CM6" s="226" t="s">
        <v>151</v>
      </c>
      <c r="CN6" s="226"/>
      <c r="CO6" s="226"/>
      <c r="CP6" s="226"/>
      <c r="CQ6" s="190" t="s">
        <v>152</v>
      </c>
      <c r="CR6" s="225" t="s">
        <v>150</v>
      </c>
      <c r="CS6" s="226" t="s">
        <v>151</v>
      </c>
      <c r="CT6" s="226"/>
      <c r="CU6" s="226"/>
      <c r="CV6" s="226"/>
      <c r="CW6" s="190" t="s">
        <v>152</v>
      </c>
      <c r="CX6" s="225" t="s">
        <v>150</v>
      </c>
      <c r="CY6" s="226" t="s">
        <v>151</v>
      </c>
      <c r="CZ6" s="226"/>
      <c r="DA6" s="226"/>
      <c r="DB6" s="226"/>
      <c r="DC6" s="190" t="s">
        <v>152</v>
      </c>
    </row>
    <row r="7" spans="1:107" s="166" customFormat="1" ht="24.75" customHeight="1" x14ac:dyDescent="0.25">
      <c r="A7" s="222"/>
      <c r="B7" s="222"/>
      <c r="C7" s="222"/>
      <c r="D7" s="222"/>
      <c r="E7" s="222"/>
      <c r="F7" s="222"/>
      <c r="G7" s="222"/>
      <c r="H7" s="222"/>
      <c r="I7" s="222"/>
      <c r="J7" s="222"/>
      <c r="K7" s="223"/>
      <c r="L7" s="225"/>
      <c r="M7" s="226" t="s">
        <v>55</v>
      </c>
      <c r="N7" s="226"/>
      <c r="O7" s="226"/>
      <c r="P7" s="226"/>
      <c r="Q7" s="190" t="s">
        <v>55</v>
      </c>
      <c r="R7" s="225"/>
      <c r="S7" s="226" t="s">
        <v>55</v>
      </c>
      <c r="T7" s="226"/>
      <c r="U7" s="226"/>
      <c r="V7" s="226"/>
      <c r="W7" s="190" t="s">
        <v>55</v>
      </c>
      <c r="X7" s="225"/>
      <c r="Y7" s="226" t="s">
        <v>55</v>
      </c>
      <c r="Z7" s="226"/>
      <c r="AA7" s="226"/>
      <c r="AB7" s="226"/>
      <c r="AC7" s="190" t="s">
        <v>55</v>
      </c>
      <c r="AD7" s="225"/>
      <c r="AE7" s="226" t="s">
        <v>55</v>
      </c>
      <c r="AF7" s="226"/>
      <c r="AG7" s="226"/>
      <c r="AH7" s="226"/>
      <c r="AI7" s="190" t="s">
        <v>55</v>
      </c>
      <c r="AJ7" s="225"/>
      <c r="AK7" s="226" t="s">
        <v>55</v>
      </c>
      <c r="AL7" s="226"/>
      <c r="AM7" s="226"/>
      <c r="AN7" s="226"/>
      <c r="AO7" s="190" t="s">
        <v>55</v>
      </c>
      <c r="AP7" s="225"/>
      <c r="AQ7" s="226" t="s">
        <v>55</v>
      </c>
      <c r="AR7" s="226"/>
      <c r="AS7" s="226"/>
      <c r="AT7" s="226"/>
      <c r="AU7" s="190" t="s">
        <v>55</v>
      </c>
      <c r="AV7" s="225"/>
      <c r="AW7" s="226" t="s">
        <v>55</v>
      </c>
      <c r="AX7" s="226"/>
      <c r="AY7" s="226"/>
      <c r="AZ7" s="226"/>
      <c r="BA7" s="190" t="s">
        <v>55</v>
      </c>
      <c r="BB7" s="225"/>
      <c r="BC7" s="226" t="s">
        <v>55</v>
      </c>
      <c r="BD7" s="226"/>
      <c r="BE7" s="226"/>
      <c r="BF7" s="226"/>
      <c r="BG7" s="190" t="s">
        <v>55</v>
      </c>
      <c r="BH7" s="225"/>
      <c r="BI7" s="226" t="s">
        <v>55</v>
      </c>
      <c r="BJ7" s="226"/>
      <c r="BK7" s="226"/>
      <c r="BL7" s="226"/>
      <c r="BM7" s="190" t="s">
        <v>55</v>
      </c>
      <c r="BN7" s="225"/>
      <c r="BO7" s="226" t="s">
        <v>55</v>
      </c>
      <c r="BP7" s="226"/>
      <c r="BQ7" s="226"/>
      <c r="BR7" s="226"/>
      <c r="BS7" s="190" t="s">
        <v>55</v>
      </c>
      <c r="BT7" s="225"/>
      <c r="BU7" s="226" t="s">
        <v>55</v>
      </c>
      <c r="BV7" s="226"/>
      <c r="BW7" s="226"/>
      <c r="BX7" s="226"/>
      <c r="BY7" s="190" t="s">
        <v>55</v>
      </c>
      <c r="BZ7" s="225"/>
      <c r="CA7" s="226" t="s">
        <v>55</v>
      </c>
      <c r="CB7" s="226"/>
      <c r="CC7" s="226"/>
      <c r="CD7" s="226"/>
      <c r="CE7" s="190" t="s">
        <v>55</v>
      </c>
      <c r="CF7" s="225"/>
      <c r="CG7" s="226" t="s">
        <v>55</v>
      </c>
      <c r="CH7" s="226"/>
      <c r="CI7" s="226"/>
      <c r="CJ7" s="226"/>
      <c r="CK7" s="190" t="s">
        <v>55</v>
      </c>
      <c r="CL7" s="225"/>
      <c r="CM7" s="226" t="s">
        <v>55</v>
      </c>
      <c r="CN7" s="226"/>
      <c r="CO7" s="226"/>
      <c r="CP7" s="226"/>
      <c r="CQ7" s="190" t="s">
        <v>55</v>
      </c>
      <c r="CR7" s="225"/>
      <c r="CS7" s="226" t="s">
        <v>55</v>
      </c>
      <c r="CT7" s="226"/>
      <c r="CU7" s="226"/>
      <c r="CV7" s="226"/>
      <c r="CW7" s="190" t="s">
        <v>55</v>
      </c>
      <c r="CX7" s="225"/>
      <c r="CY7" s="226" t="s">
        <v>55</v>
      </c>
      <c r="CZ7" s="226"/>
      <c r="DA7" s="226"/>
      <c r="DB7" s="226"/>
      <c r="DC7" s="190" t="s">
        <v>55</v>
      </c>
    </row>
    <row r="8" spans="1:107" s="166" customFormat="1" ht="76.5" customHeight="1" x14ac:dyDescent="0.25">
      <c r="A8" s="222"/>
      <c r="B8" s="222"/>
      <c r="C8" s="222"/>
      <c r="D8" s="222"/>
      <c r="E8" s="222"/>
      <c r="F8" s="222"/>
      <c r="G8" s="222"/>
      <c r="H8" s="222"/>
      <c r="I8" s="222"/>
      <c r="J8" s="222"/>
      <c r="K8" s="177" t="s">
        <v>153</v>
      </c>
      <c r="L8" s="225"/>
      <c r="M8" s="190" t="s">
        <v>154</v>
      </c>
      <c r="N8" s="190" t="s">
        <v>155</v>
      </c>
      <c r="O8" s="190" t="s">
        <v>156</v>
      </c>
      <c r="P8" s="190" t="s">
        <v>56</v>
      </c>
      <c r="Q8" s="190" t="s">
        <v>157</v>
      </c>
      <c r="R8" s="225"/>
      <c r="S8" s="190" t="s">
        <v>154</v>
      </c>
      <c r="T8" s="190" t="s">
        <v>155</v>
      </c>
      <c r="U8" s="190" t="s">
        <v>156</v>
      </c>
      <c r="V8" s="190" t="s">
        <v>56</v>
      </c>
      <c r="W8" s="190" t="s">
        <v>157</v>
      </c>
      <c r="X8" s="225"/>
      <c r="Y8" s="190" t="s">
        <v>154</v>
      </c>
      <c r="Z8" s="190" t="s">
        <v>155</v>
      </c>
      <c r="AA8" s="190" t="s">
        <v>156</v>
      </c>
      <c r="AB8" s="190" t="s">
        <v>56</v>
      </c>
      <c r="AC8" s="190" t="s">
        <v>157</v>
      </c>
      <c r="AD8" s="225"/>
      <c r="AE8" s="190" t="s">
        <v>154</v>
      </c>
      <c r="AF8" s="190" t="s">
        <v>155</v>
      </c>
      <c r="AG8" s="190" t="s">
        <v>156</v>
      </c>
      <c r="AH8" s="190" t="s">
        <v>56</v>
      </c>
      <c r="AI8" s="190" t="s">
        <v>157</v>
      </c>
      <c r="AJ8" s="225"/>
      <c r="AK8" s="190" t="s">
        <v>154</v>
      </c>
      <c r="AL8" s="190" t="s">
        <v>155</v>
      </c>
      <c r="AM8" s="190" t="s">
        <v>156</v>
      </c>
      <c r="AN8" s="190" t="s">
        <v>56</v>
      </c>
      <c r="AO8" s="190" t="s">
        <v>157</v>
      </c>
      <c r="AP8" s="225"/>
      <c r="AQ8" s="190" t="s">
        <v>154</v>
      </c>
      <c r="AR8" s="190" t="s">
        <v>155</v>
      </c>
      <c r="AS8" s="190" t="s">
        <v>156</v>
      </c>
      <c r="AT8" s="190" t="s">
        <v>56</v>
      </c>
      <c r="AU8" s="190" t="s">
        <v>157</v>
      </c>
      <c r="AV8" s="225"/>
      <c r="AW8" s="190" t="s">
        <v>154</v>
      </c>
      <c r="AX8" s="190" t="s">
        <v>155</v>
      </c>
      <c r="AY8" s="190" t="s">
        <v>156</v>
      </c>
      <c r="AZ8" s="190" t="s">
        <v>56</v>
      </c>
      <c r="BA8" s="190" t="s">
        <v>157</v>
      </c>
      <c r="BB8" s="225"/>
      <c r="BC8" s="190" t="s">
        <v>154</v>
      </c>
      <c r="BD8" s="190" t="s">
        <v>155</v>
      </c>
      <c r="BE8" s="190" t="s">
        <v>156</v>
      </c>
      <c r="BF8" s="190" t="s">
        <v>56</v>
      </c>
      <c r="BG8" s="190" t="s">
        <v>157</v>
      </c>
      <c r="BH8" s="225"/>
      <c r="BI8" s="190" t="s">
        <v>154</v>
      </c>
      <c r="BJ8" s="190" t="s">
        <v>155</v>
      </c>
      <c r="BK8" s="190" t="s">
        <v>156</v>
      </c>
      <c r="BL8" s="190" t="s">
        <v>56</v>
      </c>
      <c r="BM8" s="190" t="s">
        <v>157</v>
      </c>
      <c r="BN8" s="225"/>
      <c r="BO8" s="190" t="s">
        <v>154</v>
      </c>
      <c r="BP8" s="190" t="s">
        <v>155</v>
      </c>
      <c r="BQ8" s="190" t="s">
        <v>156</v>
      </c>
      <c r="BR8" s="190" t="s">
        <v>56</v>
      </c>
      <c r="BS8" s="190" t="s">
        <v>157</v>
      </c>
      <c r="BT8" s="225"/>
      <c r="BU8" s="190" t="s">
        <v>154</v>
      </c>
      <c r="BV8" s="190" t="s">
        <v>155</v>
      </c>
      <c r="BW8" s="190" t="s">
        <v>156</v>
      </c>
      <c r="BX8" s="190" t="s">
        <v>56</v>
      </c>
      <c r="BY8" s="190" t="s">
        <v>157</v>
      </c>
      <c r="BZ8" s="225"/>
      <c r="CA8" s="190" t="s">
        <v>154</v>
      </c>
      <c r="CB8" s="190" t="s">
        <v>155</v>
      </c>
      <c r="CC8" s="190" t="s">
        <v>156</v>
      </c>
      <c r="CD8" s="190" t="s">
        <v>56</v>
      </c>
      <c r="CE8" s="190" t="s">
        <v>157</v>
      </c>
      <c r="CF8" s="225"/>
      <c r="CG8" s="190" t="s">
        <v>154</v>
      </c>
      <c r="CH8" s="190" t="s">
        <v>155</v>
      </c>
      <c r="CI8" s="190" t="s">
        <v>156</v>
      </c>
      <c r="CJ8" s="190" t="s">
        <v>56</v>
      </c>
      <c r="CK8" s="190" t="s">
        <v>157</v>
      </c>
      <c r="CL8" s="225"/>
      <c r="CM8" s="190" t="s">
        <v>154</v>
      </c>
      <c r="CN8" s="190" t="s">
        <v>155</v>
      </c>
      <c r="CO8" s="190" t="s">
        <v>156</v>
      </c>
      <c r="CP8" s="190" t="s">
        <v>56</v>
      </c>
      <c r="CQ8" s="190" t="s">
        <v>157</v>
      </c>
      <c r="CR8" s="225"/>
      <c r="CS8" s="190" t="s">
        <v>154</v>
      </c>
      <c r="CT8" s="190" t="s">
        <v>155</v>
      </c>
      <c r="CU8" s="190" t="s">
        <v>156</v>
      </c>
      <c r="CV8" s="190" t="s">
        <v>56</v>
      </c>
      <c r="CW8" s="190" t="s">
        <v>157</v>
      </c>
      <c r="CX8" s="225"/>
      <c r="CY8" s="190" t="s">
        <v>154</v>
      </c>
      <c r="CZ8" s="190" t="s">
        <v>155</v>
      </c>
      <c r="DA8" s="190" t="s">
        <v>156</v>
      </c>
      <c r="DB8" s="190" t="s">
        <v>56</v>
      </c>
      <c r="DC8" s="190" t="s">
        <v>157</v>
      </c>
    </row>
    <row r="9" spans="1:107" s="180" customFormat="1" ht="34.5" customHeight="1" x14ac:dyDescent="0.25">
      <c r="A9" s="178" t="s">
        <v>7</v>
      </c>
      <c r="B9" s="227" t="s">
        <v>158</v>
      </c>
      <c r="C9" s="227"/>
      <c r="D9" s="227"/>
      <c r="E9" s="227"/>
      <c r="F9" s="227"/>
      <c r="G9" s="227"/>
      <c r="H9" s="227"/>
      <c r="I9" s="227"/>
      <c r="J9" s="227"/>
      <c r="K9" s="227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79"/>
      <c r="BF9" s="179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179"/>
      <c r="BR9" s="179"/>
      <c r="BS9" s="179"/>
      <c r="BT9" s="179"/>
      <c r="BU9" s="179"/>
      <c r="BV9" s="179"/>
      <c r="BW9" s="179"/>
      <c r="BX9" s="179"/>
      <c r="BY9" s="179"/>
      <c r="BZ9" s="179"/>
      <c r="CA9" s="179"/>
      <c r="CB9" s="179"/>
      <c r="CC9" s="179"/>
      <c r="CD9" s="179"/>
      <c r="CE9" s="179"/>
      <c r="CF9" s="179"/>
      <c r="CG9" s="179"/>
      <c r="CH9" s="179"/>
      <c r="CI9" s="179"/>
      <c r="CJ9" s="179"/>
      <c r="CK9" s="179"/>
      <c r="CL9" s="179"/>
      <c r="CM9" s="179"/>
      <c r="CN9" s="179"/>
      <c r="CO9" s="179"/>
      <c r="CP9" s="179"/>
      <c r="CQ9" s="179"/>
      <c r="CR9" s="179"/>
      <c r="CS9" s="179"/>
      <c r="CT9" s="179"/>
      <c r="CU9" s="179"/>
      <c r="CV9" s="179"/>
      <c r="CW9" s="179"/>
      <c r="CX9" s="179"/>
      <c r="CY9" s="179"/>
      <c r="CZ9" s="179"/>
      <c r="DA9" s="179"/>
      <c r="DB9" s="179"/>
      <c r="DC9" s="179"/>
    </row>
    <row r="10" spans="1:107" s="182" customFormat="1" ht="22.5" customHeight="1" x14ac:dyDescent="0.25">
      <c r="A10" s="181" t="s">
        <v>62</v>
      </c>
      <c r="B10" s="228" t="s">
        <v>30</v>
      </c>
      <c r="C10" s="228"/>
      <c r="D10" s="228"/>
      <c r="E10" s="228"/>
      <c r="F10" s="228"/>
      <c r="G10" s="228"/>
      <c r="H10" s="228"/>
      <c r="I10" s="228"/>
      <c r="J10" s="228"/>
      <c r="K10" s="228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1"/>
      <c r="AM10" s="181"/>
      <c r="AN10" s="181"/>
      <c r="AO10" s="181"/>
      <c r="AP10" s="181"/>
      <c r="AQ10" s="181"/>
      <c r="AR10" s="181"/>
      <c r="AS10" s="181"/>
      <c r="AT10" s="181"/>
      <c r="AU10" s="181"/>
      <c r="AV10" s="181"/>
      <c r="AW10" s="181"/>
      <c r="AX10" s="181"/>
      <c r="AY10" s="181"/>
      <c r="AZ10" s="181"/>
      <c r="BA10" s="181"/>
      <c r="BB10" s="181"/>
      <c r="BC10" s="181"/>
      <c r="BD10" s="181"/>
      <c r="BE10" s="181"/>
      <c r="BF10" s="181"/>
      <c r="BG10" s="181"/>
      <c r="BH10" s="181"/>
      <c r="BI10" s="181"/>
      <c r="BJ10" s="181"/>
      <c r="BK10" s="181"/>
      <c r="BL10" s="181"/>
      <c r="BM10" s="181"/>
      <c r="BN10" s="181"/>
      <c r="BO10" s="181"/>
      <c r="BP10" s="181"/>
      <c r="BQ10" s="181"/>
      <c r="BR10" s="181"/>
      <c r="BS10" s="181"/>
      <c r="BT10" s="181"/>
      <c r="BU10" s="181"/>
      <c r="BV10" s="181"/>
      <c r="BW10" s="181"/>
      <c r="BX10" s="181"/>
      <c r="BY10" s="181"/>
      <c r="BZ10" s="181"/>
      <c r="CA10" s="181"/>
      <c r="CB10" s="181"/>
      <c r="CC10" s="181"/>
      <c r="CD10" s="181"/>
      <c r="CE10" s="181"/>
      <c r="CF10" s="181"/>
      <c r="CG10" s="181"/>
      <c r="CH10" s="181"/>
      <c r="CI10" s="181"/>
      <c r="CJ10" s="181"/>
      <c r="CK10" s="181"/>
      <c r="CL10" s="181"/>
      <c r="CM10" s="181"/>
      <c r="CN10" s="181"/>
      <c r="CO10" s="181"/>
      <c r="CP10" s="181"/>
      <c r="CQ10" s="181"/>
      <c r="CR10" s="181"/>
      <c r="CS10" s="181"/>
      <c r="CT10" s="181"/>
      <c r="CU10" s="181"/>
      <c r="CV10" s="181"/>
      <c r="CW10" s="181"/>
      <c r="CX10" s="181"/>
      <c r="CY10" s="181"/>
      <c r="CZ10" s="181"/>
      <c r="DA10" s="181"/>
      <c r="DB10" s="181"/>
      <c r="DC10" s="181"/>
    </row>
    <row r="11" spans="1:107" s="199" customFormat="1" ht="88.5" customHeight="1" x14ac:dyDescent="0.25">
      <c r="A11" s="183" t="s">
        <v>159</v>
      </c>
      <c r="B11" s="184" t="s">
        <v>160</v>
      </c>
      <c r="C11" s="185" t="s">
        <v>8</v>
      </c>
      <c r="D11" s="194">
        <v>2020</v>
      </c>
      <c r="E11" s="195" t="s">
        <v>9</v>
      </c>
      <c r="F11" s="195" t="s">
        <v>9</v>
      </c>
      <c r="G11" s="195" t="s">
        <v>9</v>
      </c>
      <c r="H11" s="195" t="s">
        <v>9</v>
      </c>
      <c r="I11" s="195" t="s">
        <v>9</v>
      </c>
      <c r="J11" s="195" t="s">
        <v>9</v>
      </c>
      <c r="K11" s="196">
        <v>3443.4050000000002</v>
      </c>
      <c r="L11" s="196">
        <f>M11+N11+O11+P11+Q11</f>
        <v>3443.4050100000004</v>
      </c>
      <c r="M11" s="197">
        <f>S11+Y11+AE11+AK11+AQ11+AW11+BC11+BI11+BO11+BU11+CA11+CG11+CM11+CS11+CY11</f>
        <v>3443.4050100000004</v>
      </c>
      <c r="N11" s="197">
        <f t="shared" ref="N11:Q11" si="0">T11+Z11+AF11+AL11+AR11+AX11+BD11+BJ11+BP11+BV11+CB11+CH11+CN11+CT11+CZ11</f>
        <v>0</v>
      </c>
      <c r="O11" s="197">
        <f t="shared" si="0"/>
        <v>0</v>
      </c>
      <c r="P11" s="197">
        <f t="shared" si="0"/>
        <v>0</v>
      </c>
      <c r="Q11" s="197">
        <f t="shared" si="0"/>
        <v>0</v>
      </c>
      <c r="R11" s="197">
        <f>S11+T11+U11+V11+W11</f>
        <v>0</v>
      </c>
      <c r="S11" s="198">
        <v>0</v>
      </c>
      <c r="T11" s="198">
        <v>0</v>
      </c>
      <c r="U11" s="198">
        <v>0</v>
      </c>
      <c r="V11" s="198">
        <v>0</v>
      </c>
      <c r="W11" s="198">
        <v>0</v>
      </c>
      <c r="X11" s="197">
        <f>Y11+Z11+AA11+AB11+AC11</f>
        <v>0</v>
      </c>
      <c r="Y11" s="198">
        <v>0</v>
      </c>
      <c r="Z11" s="198">
        <v>0</v>
      </c>
      <c r="AA11" s="198">
        <v>0</v>
      </c>
      <c r="AB11" s="198">
        <v>0</v>
      </c>
      <c r="AC11" s="198">
        <v>0</v>
      </c>
      <c r="AD11" s="197">
        <f>AE11+AF11+AG11+AH11+AI11</f>
        <v>1147.8016700000001</v>
      </c>
      <c r="AE11" s="198">
        <v>1147.8016700000001</v>
      </c>
      <c r="AF11" s="198">
        <v>0</v>
      </c>
      <c r="AG11" s="198">
        <v>0</v>
      </c>
      <c r="AH11" s="198">
        <v>0</v>
      </c>
      <c r="AI11" s="198">
        <v>0</v>
      </c>
      <c r="AJ11" s="197">
        <f>AK11+AL11+AM11+AN11+AO11</f>
        <v>1147.8016700000001</v>
      </c>
      <c r="AK11" s="198">
        <v>1147.8016700000001</v>
      </c>
      <c r="AL11" s="198">
        <v>0</v>
      </c>
      <c r="AM11" s="198">
        <v>0</v>
      </c>
      <c r="AN11" s="198">
        <v>0</v>
      </c>
      <c r="AO11" s="198">
        <v>0</v>
      </c>
      <c r="AP11" s="197">
        <f>AQ11+AR11+AS11+AT11+AU11</f>
        <v>1147.8016700000001</v>
      </c>
      <c r="AQ11" s="198">
        <v>1147.8016700000001</v>
      </c>
      <c r="AR11" s="198">
        <v>0</v>
      </c>
      <c r="AS11" s="198">
        <v>0</v>
      </c>
      <c r="AT11" s="198">
        <v>0</v>
      </c>
      <c r="AU11" s="198">
        <v>0</v>
      </c>
      <c r="AV11" s="197">
        <f>AW11+AX11+AY11+AZ11+BA11</f>
        <v>0</v>
      </c>
      <c r="AW11" s="198">
        <v>0</v>
      </c>
      <c r="AX11" s="198">
        <v>0</v>
      </c>
      <c r="AY11" s="198">
        <v>0</v>
      </c>
      <c r="AZ11" s="198">
        <v>0</v>
      </c>
      <c r="BA11" s="198">
        <v>0</v>
      </c>
      <c r="BB11" s="197">
        <f>BC11+BD11+BE11+BF11+BG11</f>
        <v>0</v>
      </c>
      <c r="BC11" s="198">
        <v>0</v>
      </c>
      <c r="BD11" s="198">
        <v>0</v>
      </c>
      <c r="BE11" s="198">
        <v>0</v>
      </c>
      <c r="BF11" s="198">
        <v>0</v>
      </c>
      <c r="BG11" s="198">
        <v>0</v>
      </c>
      <c r="BH11" s="197">
        <f t="shared" ref="BH11:BH12" si="1">BI11+BJ11+BK11+BL11+BM11</f>
        <v>0</v>
      </c>
      <c r="BI11" s="198">
        <v>0</v>
      </c>
      <c r="BJ11" s="198">
        <v>0</v>
      </c>
      <c r="BK11" s="198">
        <v>0</v>
      </c>
      <c r="BL11" s="198">
        <v>0</v>
      </c>
      <c r="BM11" s="198">
        <v>0</v>
      </c>
      <c r="BN11" s="197">
        <f t="shared" ref="BN11:BN12" si="2">BO11+BP11+BQ11+BR11+BS11</f>
        <v>0</v>
      </c>
      <c r="BO11" s="198">
        <v>0</v>
      </c>
      <c r="BP11" s="198">
        <v>0</v>
      </c>
      <c r="BQ11" s="198">
        <v>0</v>
      </c>
      <c r="BR11" s="198">
        <v>0</v>
      </c>
      <c r="BS11" s="198">
        <v>0</v>
      </c>
      <c r="BT11" s="197">
        <f t="shared" ref="BT11:BT12" si="3">BU11+BV11+BW11+BX11+BY11</f>
        <v>0</v>
      </c>
      <c r="BU11" s="198">
        <v>0</v>
      </c>
      <c r="BV11" s="198">
        <v>0</v>
      </c>
      <c r="BW11" s="198">
        <v>0</v>
      </c>
      <c r="BX11" s="198">
        <v>0</v>
      </c>
      <c r="BY11" s="198">
        <v>0</v>
      </c>
      <c r="BZ11" s="197">
        <f t="shared" ref="BZ11:BZ12" si="4">CA11+CB11+CC11+CD11+CE11</f>
        <v>0</v>
      </c>
      <c r="CA11" s="198">
        <v>0</v>
      </c>
      <c r="CB11" s="198">
        <v>0</v>
      </c>
      <c r="CC11" s="198">
        <v>0</v>
      </c>
      <c r="CD11" s="198">
        <v>0</v>
      </c>
      <c r="CE11" s="198">
        <v>0</v>
      </c>
      <c r="CF11" s="197">
        <f t="shared" ref="CF11:CF12" si="5">CG11+CH11+CI11+CJ11+CK11</f>
        <v>0</v>
      </c>
      <c r="CG11" s="198">
        <v>0</v>
      </c>
      <c r="CH11" s="198">
        <v>0</v>
      </c>
      <c r="CI11" s="198">
        <v>0</v>
      </c>
      <c r="CJ11" s="198">
        <v>0</v>
      </c>
      <c r="CK11" s="198">
        <v>0</v>
      </c>
      <c r="CL11" s="197">
        <f t="shared" ref="CL11:CL12" si="6">CM11+CN11+CO11+CP11+CQ11</f>
        <v>0</v>
      </c>
      <c r="CM11" s="198">
        <v>0</v>
      </c>
      <c r="CN11" s="198">
        <v>0</v>
      </c>
      <c r="CO11" s="198">
        <v>0</v>
      </c>
      <c r="CP11" s="198">
        <v>0</v>
      </c>
      <c r="CQ11" s="198">
        <v>0</v>
      </c>
      <c r="CR11" s="197">
        <f t="shared" ref="CR11:CR12" si="7">CS11+CT11+CU11+CV11+CW11</f>
        <v>0</v>
      </c>
      <c r="CS11" s="198">
        <v>0</v>
      </c>
      <c r="CT11" s="198">
        <v>0</v>
      </c>
      <c r="CU11" s="198">
        <v>0</v>
      </c>
      <c r="CV11" s="198">
        <v>0</v>
      </c>
      <c r="CW11" s="198">
        <v>0</v>
      </c>
      <c r="CX11" s="197">
        <f t="shared" ref="CX11:CX12" si="8">CY11+CZ11+DA11+DB11+DC11</f>
        <v>0</v>
      </c>
      <c r="CY11" s="198">
        <v>0</v>
      </c>
      <c r="CZ11" s="198">
        <v>0</v>
      </c>
      <c r="DA11" s="198">
        <v>0</v>
      </c>
      <c r="DB11" s="198">
        <v>0</v>
      </c>
      <c r="DC11" s="198">
        <v>0</v>
      </c>
    </row>
    <row r="12" spans="1:107" s="199" customFormat="1" ht="36" customHeight="1" x14ac:dyDescent="0.25">
      <c r="A12" s="229" t="s">
        <v>161</v>
      </c>
      <c r="B12" s="230" t="s">
        <v>162</v>
      </c>
      <c r="C12" s="231" t="s">
        <v>8</v>
      </c>
      <c r="D12" s="232">
        <v>2021</v>
      </c>
      <c r="E12" s="195" t="s">
        <v>9</v>
      </c>
      <c r="F12" s="195" t="s">
        <v>9</v>
      </c>
      <c r="G12" s="195" t="s">
        <v>9</v>
      </c>
      <c r="H12" s="194" t="s">
        <v>163</v>
      </c>
      <c r="I12" s="194" t="s">
        <v>164</v>
      </c>
      <c r="J12" s="195">
        <v>300</v>
      </c>
      <c r="K12" s="233">
        <v>72006.080000000002</v>
      </c>
      <c r="L12" s="233">
        <f>M12+N12+O12+P12+Q12</f>
        <v>72006.080000000002</v>
      </c>
      <c r="M12" s="234">
        <f>S12+Y12+AE12+AK12</f>
        <v>0</v>
      </c>
      <c r="N12" s="234">
        <f t="shared" ref="N12:P12" si="9">T12+Z12+AF12+AL12</f>
        <v>0</v>
      </c>
      <c r="O12" s="234">
        <f t="shared" si="9"/>
        <v>0</v>
      </c>
      <c r="P12" s="234">
        <f t="shared" si="9"/>
        <v>0</v>
      </c>
      <c r="Q12" s="235">
        <v>72006.080000000002</v>
      </c>
      <c r="R12" s="235">
        <f>S12+T12+U12+V12+W12</f>
        <v>0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f>Y12+Z12+AA12+AB12+AC12</f>
        <v>72006.080000000002</v>
      </c>
      <c r="Y12" s="235">
        <v>0</v>
      </c>
      <c r="Z12" s="235">
        <v>0</v>
      </c>
      <c r="AA12" s="235">
        <v>0</v>
      </c>
      <c r="AB12" s="235">
        <v>0</v>
      </c>
      <c r="AC12" s="235">
        <v>72006.080000000002</v>
      </c>
      <c r="AD12" s="235">
        <f>AE12+AF12+AG12+AH12+AI12</f>
        <v>0</v>
      </c>
      <c r="AE12" s="235">
        <v>0</v>
      </c>
      <c r="AF12" s="235">
        <v>0</v>
      </c>
      <c r="AG12" s="235">
        <v>0</v>
      </c>
      <c r="AH12" s="235">
        <v>0</v>
      </c>
      <c r="AI12" s="235">
        <v>0</v>
      </c>
      <c r="AJ12" s="235">
        <f>AK12+AL12+AM12+AN12+AO12</f>
        <v>0</v>
      </c>
      <c r="AK12" s="235">
        <v>0</v>
      </c>
      <c r="AL12" s="235">
        <v>0</v>
      </c>
      <c r="AM12" s="235">
        <v>0</v>
      </c>
      <c r="AN12" s="235">
        <v>0</v>
      </c>
      <c r="AO12" s="235">
        <v>0</v>
      </c>
      <c r="AP12" s="235">
        <f>AQ12+AR12+AS12+AT12+AU12</f>
        <v>0</v>
      </c>
      <c r="AQ12" s="235">
        <v>0</v>
      </c>
      <c r="AR12" s="235">
        <v>0</v>
      </c>
      <c r="AS12" s="235">
        <v>0</v>
      </c>
      <c r="AT12" s="235">
        <v>0</v>
      </c>
      <c r="AU12" s="235">
        <v>0</v>
      </c>
      <c r="AV12" s="235">
        <f>AW12+AX12+AY12+AZ12+BA12</f>
        <v>0</v>
      </c>
      <c r="AW12" s="235">
        <v>0</v>
      </c>
      <c r="AX12" s="235">
        <v>0</v>
      </c>
      <c r="AY12" s="235">
        <v>0</v>
      </c>
      <c r="AZ12" s="235">
        <v>0</v>
      </c>
      <c r="BA12" s="235">
        <v>0</v>
      </c>
      <c r="BB12" s="235">
        <f>BC12+BD12+BE12+BF12+BG12</f>
        <v>0</v>
      </c>
      <c r="BC12" s="235">
        <v>0</v>
      </c>
      <c r="BD12" s="235">
        <v>0</v>
      </c>
      <c r="BE12" s="235">
        <v>0</v>
      </c>
      <c r="BF12" s="235">
        <v>0</v>
      </c>
      <c r="BG12" s="235">
        <v>0</v>
      </c>
      <c r="BH12" s="235">
        <f t="shared" si="1"/>
        <v>0</v>
      </c>
      <c r="BI12" s="235">
        <v>0</v>
      </c>
      <c r="BJ12" s="235">
        <v>0</v>
      </c>
      <c r="BK12" s="235">
        <v>0</v>
      </c>
      <c r="BL12" s="235">
        <v>0</v>
      </c>
      <c r="BM12" s="235">
        <v>0</v>
      </c>
      <c r="BN12" s="235">
        <f t="shared" si="2"/>
        <v>0</v>
      </c>
      <c r="BO12" s="235">
        <v>0</v>
      </c>
      <c r="BP12" s="235">
        <v>0</v>
      </c>
      <c r="BQ12" s="235">
        <v>0</v>
      </c>
      <c r="BR12" s="235">
        <v>0</v>
      </c>
      <c r="BS12" s="235">
        <v>0</v>
      </c>
      <c r="BT12" s="235">
        <f t="shared" si="3"/>
        <v>0</v>
      </c>
      <c r="BU12" s="235">
        <v>0</v>
      </c>
      <c r="BV12" s="235">
        <v>0</v>
      </c>
      <c r="BW12" s="235">
        <v>0</v>
      </c>
      <c r="BX12" s="235">
        <v>0</v>
      </c>
      <c r="BY12" s="235">
        <v>0</v>
      </c>
      <c r="BZ12" s="235">
        <f t="shared" si="4"/>
        <v>0</v>
      </c>
      <c r="CA12" s="235">
        <v>0</v>
      </c>
      <c r="CB12" s="235">
        <v>0</v>
      </c>
      <c r="CC12" s="235">
        <v>0</v>
      </c>
      <c r="CD12" s="235">
        <v>0</v>
      </c>
      <c r="CE12" s="235">
        <v>0</v>
      </c>
      <c r="CF12" s="235">
        <f t="shared" si="5"/>
        <v>0</v>
      </c>
      <c r="CG12" s="235">
        <v>0</v>
      </c>
      <c r="CH12" s="235">
        <v>0</v>
      </c>
      <c r="CI12" s="235">
        <v>0</v>
      </c>
      <c r="CJ12" s="235">
        <v>0</v>
      </c>
      <c r="CK12" s="235">
        <v>0</v>
      </c>
      <c r="CL12" s="235">
        <f t="shared" si="6"/>
        <v>0</v>
      </c>
      <c r="CM12" s="235">
        <v>0</v>
      </c>
      <c r="CN12" s="235">
        <v>0</v>
      </c>
      <c r="CO12" s="235">
        <v>0</v>
      </c>
      <c r="CP12" s="235">
        <v>0</v>
      </c>
      <c r="CQ12" s="235">
        <v>0</v>
      </c>
      <c r="CR12" s="235">
        <f t="shared" si="7"/>
        <v>0</v>
      </c>
      <c r="CS12" s="235">
        <v>0</v>
      </c>
      <c r="CT12" s="235">
        <v>0</v>
      </c>
      <c r="CU12" s="235">
        <v>0</v>
      </c>
      <c r="CV12" s="235">
        <v>0</v>
      </c>
      <c r="CW12" s="235">
        <v>0</v>
      </c>
      <c r="CX12" s="235">
        <f t="shared" si="8"/>
        <v>0</v>
      </c>
      <c r="CY12" s="235">
        <v>0</v>
      </c>
      <c r="CZ12" s="235">
        <v>0</v>
      </c>
      <c r="DA12" s="235">
        <v>0</v>
      </c>
      <c r="DB12" s="235">
        <v>0</v>
      </c>
      <c r="DC12" s="235">
        <v>0</v>
      </c>
    </row>
    <row r="13" spans="1:107" s="199" customFormat="1" ht="36" customHeight="1" x14ac:dyDescent="0.25">
      <c r="A13" s="229"/>
      <c r="B13" s="230"/>
      <c r="C13" s="231"/>
      <c r="D13" s="232"/>
      <c r="E13" s="195" t="s">
        <v>9</v>
      </c>
      <c r="F13" s="195" t="s">
        <v>9</v>
      </c>
      <c r="G13" s="195" t="s">
        <v>9</v>
      </c>
      <c r="H13" s="194" t="s">
        <v>165</v>
      </c>
      <c r="I13" s="194" t="s">
        <v>166</v>
      </c>
      <c r="J13" s="195">
        <v>4816.3999999999996</v>
      </c>
      <c r="K13" s="233"/>
      <c r="L13" s="233"/>
      <c r="M13" s="234"/>
      <c r="N13" s="234"/>
      <c r="O13" s="234"/>
      <c r="P13" s="234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35"/>
      <c r="AC13" s="235"/>
      <c r="AD13" s="235"/>
      <c r="AE13" s="235"/>
      <c r="AF13" s="235"/>
      <c r="AG13" s="235"/>
      <c r="AH13" s="235"/>
      <c r="AI13" s="235"/>
      <c r="AJ13" s="235"/>
      <c r="AK13" s="235"/>
      <c r="AL13" s="235"/>
      <c r="AM13" s="235"/>
      <c r="AN13" s="235"/>
      <c r="AO13" s="235"/>
      <c r="AP13" s="235"/>
      <c r="AQ13" s="235"/>
      <c r="AR13" s="235"/>
      <c r="AS13" s="235"/>
      <c r="AT13" s="235"/>
      <c r="AU13" s="235"/>
      <c r="AV13" s="235"/>
      <c r="AW13" s="235"/>
      <c r="AX13" s="235"/>
      <c r="AY13" s="235"/>
      <c r="AZ13" s="235"/>
      <c r="BA13" s="235"/>
      <c r="BB13" s="235"/>
      <c r="BC13" s="235"/>
      <c r="BD13" s="235"/>
      <c r="BE13" s="235"/>
      <c r="BF13" s="235"/>
      <c r="BG13" s="235"/>
      <c r="BH13" s="235"/>
      <c r="BI13" s="235"/>
      <c r="BJ13" s="235"/>
      <c r="BK13" s="235"/>
      <c r="BL13" s="235"/>
      <c r="BM13" s="235"/>
      <c r="BN13" s="235"/>
      <c r="BO13" s="235"/>
      <c r="BP13" s="235"/>
      <c r="BQ13" s="235"/>
      <c r="BR13" s="235"/>
      <c r="BS13" s="235"/>
      <c r="BT13" s="235"/>
      <c r="BU13" s="235"/>
      <c r="BV13" s="235"/>
      <c r="BW13" s="235"/>
      <c r="BX13" s="235"/>
      <c r="BY13" s="235"/>
      <c r="BZ13" s="235"/>
      <c r="CA13" s="235"/>
      <c r="CB13" s="235"/>
      <c r="CC13" s="235"/>
      <c r="CD13" s="235"/>
      <c r="CE13" s="235"/>
      <c r="CF13" s="235"/>
      <c r="CG13" s="235"/>
      <c r="CH13" s="235"/>
      <c r="CI13" s="235"/>
      <c r="CJ13" s="235"/>
      <c r="CK13" s="235"/>
      <c r="CL13" s="235"/>
      <c r="CM13" s="235"/>
      <c r="CN13" s="235"/>
      <c r="CO13" s="235"/>
      <c r="CP13" s="235"/>
      <c r="CQ13" s="235"/>
      <c r="CR13" s="235"/>
      <c r="CS13" s="235"/>
      <c r="CT13" s="235"/>
      <c r="CU13" s="235"/>
      <c r="CV13" s="235"/>
      <c r="CW13" s="235"/>
      <c r="CX13" s="235"/>
      <c r="CY13" s="235"/>
      <c r="CZ13" s="235"/>
      <c r="DA13" s="235"/>
      <c r="DB13" s="235"/>
      <c r="DC13" s="235"/>
    </row>
    <row r="14" spans="1:107" s="199" customFormat="1" ht="36" customHeight="1" x14ac:dyDescent="0.25">
      <c r="A14" s="229"/>
      <c r="B14" s="230"/>
      <c r="C14" s="231"/>
      <c r="D14" s="232"/>
      <c r="E14" s="195" t="s">
        <v>9</v>
      </c>
      <c r="F14" s="195" t="s">
        <v>9</v>
      </c>
      <c r="G14" s="195" t="s">
        <v>9</v>
      </c>
      <c r="H14" s="194" t="s">
        <v>163</v>
      </c>
      <c r="I14" s="194" t="s">
        <v>164</v>
      </c>
      <c r="J14" s="195">
        <v>315</v>
      </c>
      <c r="K14" s="233"/>
      <c r="L14" s="233"/>
      <c r="M14" s="234"/>
      <c r="N14" s="234"/>
      <c r="O14" s="234"/>
      <c r="P14" s="234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5"/>
      <c r="AK14" s="235"/>
      <c r="AL14" s="235"/>
      <c r="AM14" s="235"/>
      <c r="AN14" s="235"/>
      <c r="AO14" s="235"/>
      <c r="AP14" s="235"/>
      <c r="AQ14" s="235"/>
      <c r="AR14" s="235"/>
      <c r="AS14" s="235"/>
      <c r="AT14" s="235"/>
      <c r="AU14" s="235"/>
      <c r="AV14" s="235"/>
      <c r="AW14" s="235"/>
      <c r="AX14" s="235"/>
      <c r="AY14" s="235"/>
      <c r="AZ14" s="235"/>
      <c r="BA14" s="235"/>
      <c r="BB14" s="235"/>
      <c r="BC14" s="235"/>
      <c r="BD14" s="235"/>
      <c r="BE14" s="235"/>
      <c r="BF14" s="235"/>
      <c r="BG14" s="235"/>
      <c r="BH14" s="235"/>
      <c r="BI14" s="235"/>
      <c r="BJ14" s="235"/>
      <c r="BK14" s="235"/>
      <c r="BL14" s="235"/>
      <c r="BM14" s="235"/>
      <c r="BN14" s="235"/>
      <c r="BO14" s="235"/>
      <c r="BP14" s="235"/>
      <c r="BQ14" s="235"/>
      <c r="BR14" s="235"/>
      <c r="BS14" s="235"/>
      <c r="BT14" s="235"/>
      <c r="BU14" s="235"/>
      <c r="BV14" s="235"/>
      <c r="BW14" s="235"/>
      <c r="BX14" s="235"/>
      <c r="BY14" s="235"/>
      <c r="BZ14" s="235"/>
      <c r="CA14" s="235"/>
      <c r="CB14" s="235"/>
      <c r="CC14" s="235"/>
      <c r="CD14" s="235"/>
      <c r="CE14" s="235"/>
      <c r="CF14" s="235"/>
      <c r="CG14" s="235"/>
      <c r="CH14" s="235"/>
      <c r="CI14" s="235"/>
      <c r="CJ14" s="235"/>
      <c r="CK14" s="235"/>
      <c r="CL14" s="235"/>
      <c r="CM14" s="235"/>
      <c r="CN14" s="235"/>
      <c r="CO14" s="235"/>
      <c r="CP14" s="235"/>
      <c r="CQ14" s="235"/>
      <c r="CR14" s="235"/>
      <c r="CS14" s="235"/>
      <c r="CT14" s="235"/>
      <c r="CU14" s="235"/>
      <c r="CV14" s="235"/>
      <c r="CW14" s="235"/>
      <c r="CX14" s="235"/>
      <c r="CY14" s="235"/>
      <c r="CZ14" s="235"/>
      <c r="DA14" s="235"/>
      <c r="DB14" s="235"/>
      <c r="DC14" s="235"/>
    </row>
    <row r="15" spans="1:107" s="199" customFormat="1" ht="36" customHeight="1" x14ac:dyDescent="0.25">
      <c r="A15" s="229"/>
      <c r="B15" s="230"/>
      <c r="C15" s="231"/>
      <c r="D15" s="232"/>
      <c r="E15" s="195" t="s">
        <v>9</v>
      </c>
      <c r="F15" s="195" t="s">
        <v>9</v>
      </c>
      <c r="G15" s="195" t="s">
        <v>9</v>
      </c>
      <c r="H15" s="194" t="s">
        <v>165</v>
      </c>
      <c r="I15" s="194" t="s">
        <v>166</v>
      </c>
      <c r="J15" s="195">
        <v>310.8</v>
      </c>
      <c r="K15" s="233"/>
      <c r="L15" s="233"/>
      <c r="M15" s="234"/>
      <c r="N15" s="234"/>
      <c r="O15" s="234"/>
      <c r="P15" s="234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235"/>
      <c r="AE15" s="235"/>
      <c r="AF15" s="235"/>
      <c r="AG15" s="235"/>
      <c r="AH15" s="235"/>
      <c r="AI15" s="235"/>
      <c r="AJ15" s="235"/>
      <c r="AK15" s="235"/>
      <c r="AL15" s="235"/>
      <c r="AM15" s="235"/>
      <c r="AN15" s="235"/>
      <c r="AO15" s="235"/>
      <c r="AP15" s="235"/>
      <c r="AQ15" s="235"/>
      <c r="AR15" s="235"/>
      <c r="AS15" s="235"/>
      <c r="AT15" s="235"/>
      <c r="AU15" s="235"/>
      <c r="AV15" s="235"/>
      <c r="AW15" s="235"/>
      <c r="AX15" s="235"/>
      <c r="AY15" s="235"/>
      <c r="AZ15" s="235"/>
      <c r="BA15" s="235"/>
      <c r="BB15" s="235"/>
      <c r="BC15" s="235"/>
      <c r="BD15" s="235"/>
      <c r="BE15" s="235"/>
      <c r="BF15" s="235"/>
      <c r="BG15" s="235"/>
      <c r="BH15" s="235"/>
      <c r="BI15" s="235"/>
      <c r="BJ15" s="235"/>
      <c r="BK15" s="235"/>
      <c r="BL15" s="235"/>
      <c r="BM15" s="235"/>
      <c r="BN15" s="235"/>
      <c r="BO15" s="235"/>
      <c r="BP15" s="235"/>
      <c r="BQ15" s="235"/>
      <c r="BR15" s="235"/>
      <c r="BS15" s="235"/>
      <c r="BT15" s="235"/>
      <c r="BU15" s="235"/>
      <c r="BV15" s="235"/>
      <c r="BW15" s="235"/>
      <c r="BX15" s="235"/>
      <c r="BY15" s="235"/>
      <c r="BZ15" s="235"/>
      <c r="CA15" s="235"/>
      <c r="CB15" s="235"/>
      <c r="CC15" s="235"/>
      <c r="CD15" s="235"/>
      <c r="CE15" s="235"/>
      <c r="CF15" s="235"/>
      <c r="CG15" s="235"/>
      <c r="CH15" s="235"/>
      <c r="CI15" s="235"/>
      <c r="CJ15" s="235"/>
      <c r="CK15" s="235"/>
      <c r="CL15" s="235"/>
      <c r="CM15" s="235"/>
      <c r="CN15" s="235"/>
      <c r="CO15" s="235"/>
      <c r="CP15" s="235"/>
      <c r="CQ15" s="235"/>
      <c r="CR15" s="235"/>
      <c r="CS15" s="235"/>
      <c r="CT15" s="235"/>
      <c r="CU15" s="235"/>
      <c r="CV15" s="235"/>
      <c r="CW15" s="235"/>
      <c r="CX15" s="235"/>
      <c r="CY15" s="235"/>
      <c r="CZ15" s="235"/>
      <c r="DA15" s="235"/>
      <c r="DB15" s="235"/>
      <c r="DC15" s="235"/>
    </row>
    <row r="16" spans="1:107" s="182" customFormat="1" ht="27" customHeight="1" x14ac:dyDescent="0.25">
      <c r="A16" s="181" t="s">
        <v>64</v>
      </c>
      <c r="B16" s="228" t="s">
        <v>57</v>
      </c>
      <c r="C16" s="228"/>
      <c r="D16" s="228"/>
      <c r="E16" s="228"/>
      <c r="F16" s="228"/>
      <c r="G16" s="228"/>
      <c r="H16" s="228"/>
      <c r="I16" s="228"/>
      <c r="J16" s="228"/>
      <c r="K16" s="228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  <c r="AJ16" s="181"/>
      <c r="AK16" s="181"/>
      <c r="AL16" s="181"/>
      <c r="AM16" s="181"/>
      <c r="AN16" s="181"/>
      <c r="AO16" s="181"/>
      <c r="AP16" s="181"/>
      <c r="AQ16" s="181"/>
      <c r="AR16" s="181"/>
      <c r="AS16" s="181"/>
      <c r="AT16" s="181"/>
      <c r="AU16" s="181"/>
      <c r="AV16" s="181"/>
      <c r="AW16" s="181"/>
      <c r="AX16" s="181"/>
      <c r="AY16" s="181"/>
      <c r="AZ16" s="181"/>
      <c r="BA16" s="181"/>
      <c r="BB16" s="181"/>
      <c r="BC16" s="181"/>
      <c r="BD16" s="181"/>
      <c r="BE16" s="181"/>
      <c r="BF16" s="181"/>
      <c r="BG16" s="181"/>
      <c r="BH16" s="181"/>
      <c r="BI16" s="181"/>
      <c r="BJ16" s="181"/>
      <c r="BK16" s="181"/>
      <c r="BL16" s="181"/>
      <c r="BM16" s="181"/>
      <c r="BN16" s="181"/>
      <c r="BO16" s="181"/>
      <c r="BP16" s="181"/>
      <c r="BQ16" s="181"/>
      <c r="BR16" s="181"/>
      <c r="BS16" s="181"/>
      <c r="BT16" s="181"/>
      <c r="BU16" s="181"/>
      <c r="BV16" s="181"/>
      <c r="BW16" s="181"/>
      <c r="BX16" s="181"/>
      <c r="BY16" s="181"/>
      <c r="BZ16" s="181"/>
      <c r="CA16" s="181"/>
      <c r="CB16" s="181"/>
      <c r="CC16" s="181"/>
      <c r="CD16" s="181"/>
      <c r="CE16" s="181"/>
      <c r="CF16" s="181"/>
      <c r="CG16" s="181"/>
      <c r="CH16" s="181"/>
      <c r="CI16" s="181"/>
      <c r="CJ16" s="181"/>
      <c r="CK16" s="181"/>
      <c r="CL16" s="181"/>
      <c r="CM16" s="181"/>
      <c r="CN16" s="181"/>
      <c r="CO16" s="181"/>
      <c r="CP16" s="181"/>
      <c r="CQ16" s="181"/>
      <c r="CR16" s="181"/>
      <c r="CS16" s="181"/>
      <c r="CT16" s="181"/>
      <c r="CU16" s="181"/>
      <c r="CV16" s="181"/>
      <c r="CW16" s="181"/>
      <c r="CX16" s="181"/>
      <c r="CY16" s="181"/>
      <c r="CZ16" s="181"/>
      <c r="DA16" s="181"/>
      <c r="DB16" s="181"/>
      <c r="DC16" s="181"/>
    </row>
    <row r="17" spans="1:107" s="199" customFormat="1" ht="80.25" customHeight="1" x14ac:dyDescent="0.25">
      <c r="A17" s="200" t="s">
        <v>90</v>
      </c>
      <c r="B17" s="201" t="s">
        <v>167</v>
      </c>
      <c r="C17" s="185" t="s">
        <v>8</v>
      </c>
      <c r="D17" s="194">
        <v>2021</v>
      </c>
      <c r="E17" s="195" t="s">
        <v>9</v>
      </c>
      <c r="F17" s="195" t="s">
        <v>9</v>
      </c>
      <c r="G17" s="195" t="s">
        <v>9</v>
      </c>
      <c r="H17" s="195" t="s">
        <v>9</v>
      </c>
      <c r="I17" s="195" t="s">
        <v>9</v>
      </c>
      <c r="J17" s="195" t="s">
        <v>9</v>
      </c>
      <c r="K17" s="196">
        <v>536.09</v>
      </c>
      <c r="L17" s="196">
        <f>M17+N17+O17+P17+Q17</f>
        <v>536.09000000000015</v>
      </c>
      <c r="M17" s="197">
        <f t="shared" ref="M17:Q18" si="10">S17+Y17+AE17+AK17+AQ17+AW17+BC17+BI17+BO17+BU17+CA17+CG17+CM17+CS17+CY17</f>
        <v>0</v>
      </c>
      <c r="N17" s="197">
        <f t="shared" si="10"/>
        <v>536.09000000000015</v>
      </c>
      <c r="O17" s="197">
        <f t="shared" si="10"/>
        <v>0</v>
      </c>
      <c r="P17" s="197">
        <f t="shared" si="10"/>
        <v>0</v>
      </c>
      <c r="Q17" s="197">
        <f t="shared" si="10"/>
        <v>0</v>
      </c>
      <c r="R17" s="197">
        <f>S17+T17+U17+V17+W17</f>
        <v>0</v>
      </c>
      <c r="S17" s="198">
        <v>0</v>
      </c>
      <c r="T17" s="198">
        <v>0</v>
      </c>
      <c r="U17" s="198">
        <v>0</v>
      </c>
      <c r="V17" s="198">
        <v>0</v>
      </c>
      <c r="W17" s="198">
        <v>0</v>
      </c>
      <c r="X17" s="197">
        <f>Y17+Z17+AA17+AB17+AC17</f>
        <v>0</v>
      </c>
      <c r="Y17" s="198">
        <v>0</v>
      </c>
      <c r="Z17" s="198">
        <v>0</v>
      </c>
      <c r="AA17" s="198">
        <v>0</v>
      </c>
      <c r="AB17" s="198">
        <v>0</v>
      </c>
      <c r="AC17" s="198">
        <v>0</v>
      </c>
      <c r="AD17" s="197">
        <f>AE17+AF17+AG17+AH17+AI17</f>
        <v>41.237692307692313</v>
      </c>
      <c r="AE17" s="198">
        <v>0</v>
      </c>
      <c r="AF17" s="198">
        <f>K17/13</f>
        <v>41.237692307692313</v>
      </c>
      <c r="AG17" s="198">
        <v>0</v>
      </c>
      <c r="AH17" s="198">
        <v>0</v>
      </c>
      <c r="AI17" s="198">
        <v>0</v>
      </c>
      <c r="AJ17" s="197">
        <f>AK17+AL17+AM17+AN17+AO17</f>
        <v>41.237692307692313</v>
      </c>
      <c r="AK17" s="198">
        <v>0</v>
      </c>
      <c r="AL17" s="198">
        <f>AF17</f>
        <v>41.237692307692313</v>
      </c>
      <c r="AM17" s="198">
        <v>0</v>
      </c>
      <c r="AN17" s="198">
        <v>0</v>
      </c>
      <c r="AO17" s="198">
        <v>0</v>
      </c>
      <c r="AP17" s="197">
        <f>AQ17+AR17+AS17+AT17+AU17</f>
        <v>41.237692307692313</v>
      </c>
      <c r="AQ17" s="198">
        <v>0</v>
      </c>
      <c r="AR17" s="198">
        <f>AL17</f>
        <v>41.237692307692313</v>
      </c>
      <c r="AS17" s="198">
        <v>0</v>
      </c>
      <c r="AT17" s="198">
        <v>0</v>
      </c>
      <c r="AU17" s="198">
        <v>0</v>
      </c>
      <c r="AV17" s="197">
        <f>AW17+AX17+AY17+AZ17+BA17</f>
        <v>41.237692307692313</v>
      </c>
      <c r="AW17" s="198">
        <v>0</v>
      </c>
      <c r="AX17" s="198">
        <f>AR17</f>
        <v>41.237692307692313</v>
      </c>
      <c r="AY17" s="198">
        <v>0</v>
      </c>
      <c r="AZ17" s="198">
        <v>0</v>
      </c>
      <c r="BA17" s="198">
        <v>0</v>
      </c>
      <c r="BB17" s="197">
        <f>BC17+BD17+BE17+BF17+BG17</f>
        <v>41.237692307692313</v>
      </c>
      <c r="BC17" s="198">
        <v>0</v>
      </c>
      <c r="BD17" s="198">
        <f>AX17</f>
        <v>41.237692307692313</v>
      </c>
      <c r="BE17" s="198">
        <v>0</v>
      </c>
      <c r="BF17" s="198">
        <v>0</v>
      </c>
      <c r="BG17" s="198">
        <v>0</v>
      </c>
      <c r="BH17" s="197">
        <f t="shared" ref="BH17:BH18" si="11">BI17+BJ17+BK17+BL17+BM17</f>
        <v>41.237692307692313</v>
      </c>
      <c r="BI17" s="198">
        <v>0</v>
      </c>
      <c r="BJ17" s="198">
        <f t="shared" ref="BJ17:BJ18" si="12">BD17</f>
        <v>41.237692307692313</v>
      </c>
      <c r="BK17" s="198">
        <v>0</v>
      </c>
      <c r="BL17" s="198">
        <v>0</v>
      </c>
      <c r="BM17" s="198">
        <v>0</v>
      </c>
      <c r="BN17" s="197">
        <f t="shared" ref="BN17:BN18" si="13">BO17+BP17+BQ17+BR17+BS17</f>
        <v>41.237692307692313</v>
      </c>
      <c r="BO17" s="198">
        <v>0</v>
      </c>
      <c r="BP17" s="198">
        <f t="shared" ref="BP17:BP18" si="14">BJ17</f>
        <v>41.237692307692313</v>
      </c>
      <c r="BQ17" s="198">
        <v>0</v>
      </c>
      <c r="BR17" s="198">
        <v>0</v>
      </c>
      <c r="BS17" s="198">
        <v>0</v>
      </c>
      <c r="BT17" s="197">
        <f t="shared" ref="BT17:BT18" si="15">BU17+BV17+BW17+BX17+BY17</f>
        <v>41.237692307692313</v>
      </c>
      <c r="BU17" s="198">
        <v>0</v>
      </c>
      <c r="BV17" s="198">
        <f t="shared" ref="BV17:BV18" si="16">BP17</f>
        <v>41.237692307692313</v>
      </c>
      <c r="BW17" s="198">
        <v>0</v>
      </c>
      <c r="BX17" s="198">
        <v>0</v>
      </c>
      <c r="BY17" s="198">
        <v>0</v>
      </c>
      <c r="BZ17" s="197">
        <f t="shared" ref="BZ17:BZ18" si="17">CA17+CB17+CC17+CD17+CE17</f>
        <v>41.237692307692313</v>
      </c>
      <c r="CA17" s="198">
        <v>0</v>
      </c>
      <c r="CB17" s="198">
        <f t="shared" ref="CB17:CB18" si="18">BV17</f>
        <v>41.237692307692313</v>
      </c>
      <c r="CC17" s="198">
        <v>0</v>
      </c>
      <c r="CD17" s="198">
        <v>0</v>
      </c>
      <c r="CE17" s="198">
        <v>0</v>
      </c>
      <c r="CF17" s="197">
        <f t="shared" ref="CF17:CF18" si="19">CG17+CH17+CI17+CJ17+CK17</f>
        <v>41.237692307692313</v>
      </c>
      <c r="CG17" s="198">
        <v>0</v>
      </c>
      <c r="CH17" s="198">
        <f t="shared" ref="CH17:CH18" si="20">CB17</f>
        <v>41.237692307692313</v>
      </c>
      <c r="CI17" s="198">
        <v>0</v>
      </c>
      <c r="CJ17" s="198">
        <v>0</v>
      </c>
      <c r="CK17" s="198">
        <v>0</v>
      </c>
      <c r="CL17" s="197">
        <f t="shared" ref="CL17:CL18" si="21">CM17+CN17+CO17+CP17+CQ17</f>
        <v>41.237692307692313</v>
      </c>
      <c r="CM17" s="198">
        <v>0</v>
      </c>
      <c r="CN17" s="198">
        <f t="shared" ref="CN17:CN18" si="22">CH17</f>
        <v>41.237692307692313</v>
      </c>
      <c r="CO17" s="198">
        <v>0</v>
      </c>
      <c r="CP17" s="198">
        <v>0</v>
      </c>
      <c r="CQ17" s="198">
        <v>0</v>
      </c>
      <c r="CR17" s="197">
        <f t="shared" ref="CR17:CR18" si="23">CS17+CT17+CU17+CV17+CW17</f>
        <v>41.237692307692313</v>
      </c>
      <c r="CS17" s="198">
        <v>0</v>
      </c>
      <c r="CT17" s="198">
        <f t="shared" ref="CT17:CT18" si="24">CN17</f>
        <v>41.237692307692313</v>
      </c>
      <c r="CU17" s="198">
        <v>0</v>
      </c>
      <c r="CV17" s="198">
        <v>0</v>
      </c>
      <c r="CW17" s="198">
        <v>0</v>
      </c>
      <c r="CX17" s="197">
        <f t="shared" ref="CX17:CX18" si="25">CY17+CZ17+DA17+DB17+DC17</f>
        <v>41.237692307692313</v>
      </c>
      <c r="CY17" s="198">
        <v>0</v>
      </c>
      <c r="CZ17" s="198">
        <f t="shared" ref="CZ17:CZ18" si="26">CT17</f>
        <v>41.237692307692313</v>
      </c>
      <c r="DA17" s="198">
        <v>0</v>
      </c>
      <c r="DB17" s="198">
        <v>0</v>
      </c>
      <c r="DC17" s="198">
        <v>0</v>
      </c>
    </row>
    <row r="18" spans="1:107" s="199" customFormat="1" ht="89.25" customHeight="1" x14ac:dyDescent="0.25">
      <c r="A18" s="183" t="s">
        <v>168</v>
      </c>
      <c r="B18" s="184" t="s">
        <v>169</v>
      </c>
      <c r="C18" s="185" t="s">
        <v>8</v>
      </c>
      <c r="D18" s="194">
        <v>2021</v>
      </c>
      <c r="E18" s="195" t="s">
        <v>9</v>
      </c>
      <c r="F18" s="195" t="s">
        <v>9</v>
      </c>
      <c r="G18" s="195" t="s">
        <v>9</v>
      </c>
      <c r="H18" s="194" t="s">
        <v>170</v>
      </c>
      <c r="I18" s="194" t="s">
        <v>171</v>
      </c>
      <c r="J18" s="194">
        <v>306</v>
      </c>
      <c r="K18" s="196">
        <v>7657.1490960000001</v>
      </c>
      <c r="L18" s="196">
        <f>M18+N18+O18+P18+Q18</f>
        <v>7657.1490959999992</v>
      </c>
      <c r="M18" s="197">
        <f t="shared" si="10"/>
        <v>0</v>
      </c>
      <c r="N18" s="197">
        <f t="shared" si="10"/>
        <v>7657.1490959999992</v>
      </c>
      <c r="O18" s="197">
        <f t="shared" si="10"/>
        <v>0</v>
      </c>
      <c r="P18" s="197">
        <f t="shared" si="10"/>
        <v>0</v>
      </c>
      <c r="Q18" s="197">
        <f t="shared" si="10"/>
        <v>0</v>
      </c>
      <c r="R18" s="197">
        <f>S18+T18+U18+V18+W18</f>
        <v>0</v>
      </c>
      <c r="S18" s="198">
        <v>0</v>
      </c>
      <c r="T18" s="198">
        <v>0</v>
      </c>
      <c r="U18" s="198">
        <v>0</v>
      </c>
      <c r="V18" s="198">
        <v>0</v>
      </c>
      <c r="W18" s="198">
        <v>0</v>
      </c>
      <c r="X18" s="197">
        <f>Y18+Z18+AA18+AB18+AC18</f>
        <v>0</v>
      </c>
      <c r="Y18" s="198">
        <v>0</v>
      </c>
      <c r="Z18" s="198">
        <v>0</v>
      </c>
      <c r="AA18" s="198">
        <v>0</v>
      </c>
      <c r="AB18" s="198">
        <v>0</v>
      </c>
      <c r="AC18" s="198">
        <v>0</v>
      </c>
      <c r="AD18" s="197">
        <f>AE18+AF18+AG18+AH18+AI18</f>
        <v>589.0114689230769</v>
      </c>
      <c r="AE18" s="198">
        <v>0</v>
      </c>
      <c r="AF18" s="198">
        <f>K18/13</f>
        <v>589.0114689230769</v>
      </c>
      <c r="AG18" s="198">
        <v>0</v>
      </c>
      <c r="AH18" s="198">
        <v>0</v>
      </c>
      <c r="AI18" s="198">
        <v>0</v>
      </c>
      <c r="AJ18" s="197">
        <f>AK18+AL18+AM18+AN18+AO18</f>
        <v>589.0114689230769</v>
      </c>
      <c r="AK18" s="198">
        <v>0</v>
      </c>
      <c r="AL18" s="198">
        <f>AF18</f>
        <v>589.0114689230769</v>
      </c>
      <c r="AM18" s="198">
        <v>0</v>
      </c>
      <c r="AN18" s="198">
        <v>0</v>
      </c>
      <c r="AO18" s="198">
        <v>0</v>
      </c>
      <c r="AP18" s="197">
        <f>AQ18+AR18+AS18+AT18+AU18</f>
        <v>589.0114689230769</v>
      </c>
      <c r="AQ18" s="198">
        <v>0</v>
      </c>
      <c r="AR18" s="198">
        <f>AL18</f>
        <v>589.0114689230769</v>
      </c>
      <c r="AS18" s="198">
        <v>0</v>
      </c>
      <c r="AT18" s="198">
        <v>0</v>
      </c>
      <c r="AU18" s="198">
        <v>0</v>
      </c>
      <c r="AV18" s="197">
        <f>AW18+AX18+AY18+AZ18+BA18</f>
        <v>589.0114689230769</v>
      </c>
      <c r="AW18" s="198">
        <v>0</v>
      </c>
      <c r="AX18" s="198">
        <f>AR18</f>
        <v>589.0114689230769</v>
      </c>
      <c r="AY18" s="198">
        <v>0</v>
      </c>
      <c r="AZ18" s="198">
        <v>0</v>
      </c>
      <c r="BA18" s="198">
        <v>0</v>
      </c>
      <c r="BB18" s="197">
        <f>BC18+BD18+BE18+BF18+BG18</f>
        <v>589.0114689230769</v>
      </c>
      <c r="BC18" s="198">
        <v>0</v>
      </c>
      <c r="BD18" s="198">
        <f>AX18</f>
        <v>589.0114689230769</v>
      </c>
      <c r="BE18" s="198">
        <v>0</v>
      </c>
      <c r="BF18" s="198">
        <v>0</v>
      </c>
      <c r="BG18" s="198">
        <v>0</v>
      </c>
      <c r="BH18" s="197">
        <f t="shared" si="11"/>
        <v>589.0114689230769</v>
      </c>
      <c r="BI18" s="198">
        <v>0</v>
      </c>
      <c r="BJ18" s="198">
        <f t="shared" si="12"/>
        <v>589.0114689230769</v>
      </c>
      <c r="BK18" s="198">
        <v>0</v>
      </c>
      <c r="BL18" s="198">
        <v>0</v>
      </c>
      <c r="BM18" s="198">
        <v>0</v>
      </c>
      <c r="BN18" s="197">
        <f t="shared" si="13"/>
        <v>589.0114689230769</v>
      </c>
      <c r="BO18" s="198">
        <v>0</v>
      </c>
      <c r="BP18" s="198">
        <f t="shared" si="14"/>
        <v>589.0114689230769</v>
      </c>
      <c r="BQ18" s="198">
        <v>0</v>
      </c>
      <c r="BR18" s="198">
        <v>0</v>
      </c>
      <c r="BS18" s="198">
        <v>0</v>
      </c>
      <c r="BT18" s="197">
        <f t="shared" si="15"/>
        <v>589.0114689230769</v>
      </c>
      <c r="BU18" s="198">
        <v>0</v>
      </c>
      <c r="BV18" s="198">
        <f t="shared" si="16"/>
        <v>589.0114689230769</v>
      </c>
      <c r="BW18" s="198">
        <v>0</v>
      </c>
      <c r="BX18" s="198">
        <v>0</v>
      </c>
      <c r="BY18" s="198">
        <v>0</v>
      </c>
      <c r="BZ18" s="197">
        <f t="shared" si="17"/>
        <v>589.0114689230769</v>
      </c>
      <c r="CA18" s="198">
        <v>0</v>
      </c>
      <c r="CB18" s="198">
        <f t="shared" si="18"/>
        <v>589.0114689230769</v>
      </c>
      <c r="CC18" s="198">
        <v>0</v>
      </c>
      <c r="CD18" s="198">
        <v>0</v>
      </c>
      <c r="CE18" s="198">
        <v>0</v>
      </c>
      <c r="CF18" s="197">
        <f t="shared" si="19"/>
        <v>589.0114689230769</v>
      </c>
      <c r="CG18" s="198">
        <v>0</v>
      </c>
      <c r="CH18" s="198">
        <f t="shared" si="20"/>
        <v>589.0114689230769</v>
      </c>
      <c r="CI18" s="198">
        <v>0</v>
      </c>
      <c r="CJ18" s="198">
        <v>0</v>
      </c>
      <c r="CK18" s="198">
        <v>0</v>
      </c>
      <c r="CL18" s="197">
        <f t="shared" si="21"/>
        <v>589.0114689230769</v>
      </c>
      <c r="CM18" s="198">
        <v>0</v>
      </c>
      <c r="CN18" s="198">
        <f t="shared" si="22"/>
        <v>589.0114689230769</v>
      </c>
      <c r="CO18" s="198">
        <v>0</v>
      </c>
      <c r="CP18" s="198">
        <v>0</v>
      </c>
      <c r="CQ18" s="198">
        <v>0</v>
      </c>
      <c r="CR18" s="197">
        <f t="shared" si="23"/>
        <v>589.0114689230769</v>
      </c>
      <c r="CS18" s="198">
        <v>0</v>
      </c>
      <c r="CT18" s="198">
        <f t="shared" si="24"/>
        <v>589.0114689230769</v>
      </c>
      <c r="CU18" s="198">
        <v>0</v>
      </c>
      <c r="CV18" s="198">
        <v>0</v>
      </c>
      <c r="CW18" s="198">
        <v>0</v>
      </c>
      <c r="CX18" s="197">
        <f t="shared" si="25"/>
        <v>589.0114689230769</v>
      </c>
      <c r="CY18" s="198">
        <v>0</v>
      </c>
      <c r="CZ18" s="198">
        <f t="shared" si="26"/>
        <v>589.0114689230769</v>
      </c>
      <c r="DA18" s="198">
        <v>0</v>
      </c>
      <c r="DB18" s="198">
        <v>0</v>
      </c>
      <c r="DC18" s="198">
        <v>0</v>
      </c>
    </row>
    <row r="19" spans="1:107" s="180" customFormat="1" ht="33.75" customHeight="1" x14ac:dyDescent="0.25">
      <c r="A19" s="236" t="s">
        <v>58</v>
      </c>
      <c r="B19" s="237"/>
      <c r="C19" s="237"/>
      <c r="D19" s="237"/>
      <c r="E19" s="237"/>
      <c r="F19" s="237"/>
      <c r="G19" s="237"/>
      <c r="H19" s="237"/>
      <c r="I19" s="237"/>
      <c r="J19" s="237"/>
      <c r="K19" s="202">
        <f>SUM(K11:K15,K17:K18)</f>
        <v>83642.724095999991</v>
      </c>
      <c r="L19" s="202">
        <f t="shared" ref="L19:AU19" si="27">SUM(L11:L15,L17:L18)</f>
        <v>83642.724105999994</v>
      </c>
      <c r="M19" s="202">
        <f t="shared" si="27"/>
        <v>3443.4050100000004</v>
      </c>
      <c r="N19" s="202">
        <f t="shared" si="27"/>
        <v>8193.2390959999993</v>
      </c>
      <c r="O19" s="202">
        <f t="shared" si="27"/>
        <v>0</v>
      </c>
      <c r="P19" s="202">
        <f t="shared" si="27"/>
        <v>0</v>
      </c>
      <c r="Q19" s="202">
        <f t="shared" si="27"/>
        <v>72006.080000000002</v>
      </c>
      <c r="R19" s="202">
        <f t="shared" si="27"/>
        <v>0</v>
      </c>
      <c r="S19" s="202">
        <f t="shared" si="27"/>
        <v>0</v>
      </c>
      <c r="T19" s="202">
        <f t="shared" si="27"/>
        <v>0</v>
      </c>
      <c r="U19" s="202">
        <f t="shared" si="27"/>
        <v>0</v>
      </c>
      <c r="V19" s="202">
        <f t="shared" si="27"/>
        <v>0</v>
      </c>
      <c r="W19" s="202">
        <f t="shared" si="27"/>
        <v>0</v>
      </c>
      <c r="X19" s="202">
        <f t="shared" si="27"/>
        <v>72006.080000000002</v>
      </c>
      <c r="Y19" s="202">
        <f t="shared" si="27"/>
        <v>0</v>
      </c>
      <c r="Z19" s="202">
        <f t="shared" si="27"/>
        <v>0</v>
      </c>
      <c r="AA19" s="202">
        <f t="shared" si="27"/>
        <v>0</v>
      </c>
      <c r="AB19" s="202">
        <f t="shared" si="27"/>
        <v>0</v>
      </c>
      <c r="AC19" s="202">
        <f t="shared" si="27"/>
        <v>72006.080000000002</v>
      </c>
      <c r="AD19" s="202">
        <f t="shared" si="27"/>
        <v>1778.0508312307693</v>
      </c>
      <c r="AE19" s="202">
        <f t="shared" si="27"/>
        <v>1147.8016700000001</v>
      </c>
      <c r="AF19" s="202">
        <f t="shared" si="27"/>
        <v>630.24916123076923</v>
      </c>
      <c r="AG19" s="202">
        <f t="shared" si="27"/>
        <v>0</v>
      </c>
      <c r="AH19" s="202">
        <f t="shared" si="27"/>
        <v>0</v>
      </c>
      <c r="AI19" s="202">
        <f t="shared" si="27"/>
        <v>0</v>
      </c>
      <c r="AJ19" s="202">
        <f t="shared" si="27"/>
        <v>1778.0508312307693</v>
      </c>
      <c r="AK19" s="202">
        <f t="shared" si="27"/>
        <v>1147.8016700000001</v>
      </c>
      <c r="AL19" s="202">
        <f t="shared" si="27"/>
        <v>630.24916123076923</v>
      </c>
      <c r="AM19" s="202">
        <f t="shared" si="27"/>
        <v>0</v>
      </c>
      <c r="AN19" s="202">
        <f t="shared" si="27"/>
        <v>0</v>
      </c>
      <c r="AO19" s="202">
        <f t="shared" si="27"/>
        <v>0</v>
      </c>
      <c r="AP19" s="202">
        <f t="shared" si="27"/>
        <v>1778.0508312307693</v>
      </c>
      <c r="AQ19" s="202">
        <f t="shared" si="27"/>
        <v>1147.8016700000001</v>
      </c>
      <c r="AR19" s="202">
        <f t="shared" si="27"/>
        <v>630.24916123076923</v>
      </c>
      <c r="AS19" s="202">
        <f t="shared" si="27"/>
        <v>0</v>
      </c>
      <c r="AT19" s="202">
        <f t="shared" si="27"/>
        <v>0</v>
      </c>
      <c r="AU19" s="202">
        <f t="shared" si="27"/>
        <v>0</v>
      </c>
      <c r="AV19" s="202">
        <f>SUM(AV11:AV15,AV17:AV18)</f>
        <v>630.24916123076923</v>
      </c>
      <c r="AW19" s="202">
        <f t="shared" ref="AW19:DC19" si="28">SUM(AW11:AW15,AW17:AW18)</f>
        <v>0</v>
      </c>
      <c r="AX19" s="202">
        <f t="shared" si="28"/>
        <v>630.24916123076923</v>
      </c>
      <c r="AY19" s="202">
        <f t="shared" si="28"/>
        <v>0</v>
      </c>
      <c r="AZ19" s="202">
        <f t="shared" si="28"/>
        <v>0</v>
      </c>
      <c r="BA19" s="202">
        <f t="shared" si="28"/>
        <v>0</v>
      </c>
      <c r="BB19" s="202">
        <f t="shared" si="28"/>
        <v>630.24916123076923</v>
      </c>
      <c r="BC19" s="202">
        <f t="shared" si="28"/>
        <v>0</v>
      </c>
      <c r="BD19" s="202">
        <f t="shared" si="28"/>
        <v>630.24916123076923</v>
      </c>
      <c r="BE19" s="202">
        <f t="shared" si="28"/>
        <v>0</v>
      </c>
      <c r="BF19" s="202">
        <f t="shared" si="28"/>
        <v>0</v>
      </c>
      <c r="BG19" s="202">
        <f t="shared" si="28"/>
        <v>0</v>
      </c>
      <c r="BH19" s="202">
        <f t="shared" si="28"/>
        <v>630.24916123076923</v>
      </c>
      <c r="BI19" s="202">
        <f t="shared" si="28"/>
        <v>0</v>
      </c>
      <c r="BJ19" s="202">
        <f t="shared" si="28"/>
        <v>630.24916123076923</v>
      </c>
      <c r="BK19" s="202">
        <f t="shared" si="28"/>
        <v>0</v>
      </c>
      <c r="BL19" s="202">
        <f t="shared" si="28"/>
        <v>0</v>
      </c>
      <c r="BM19" s="202">
        <f t="shared" si="28"/>
        <v>0</v>
      </c>
      <c r="BN19" s="202">
        <f t="shared" si="28"/>
        <v>630.24916123076923</v>
      </c>
      <c r="BO19" s="202">
        <f t="shared" si="28"/>
        <v>0</v>
      </c>
      <c r="BP19" s="202">
        <f t="shared" si="28"/>
        <v>630.24916123076923</v>
      </c>
      <c r="BQ19" s="202">
        <f t="shared" si="28"/>
        <v>0</v>
      </c>
      <c r="BR19" s="202">
        <f t="shared" si="28"/>
        <v>0</v>
      </c>
      <c r="BS19" s="202">
        <f t="shared" si="28"/>
        <v>0</v>
      </c>
      <c r="BT19" s="202">
        <f t="shared" si="28"/>
        <v>630.24916123076923</v>
      </c>
      <c r="BU19" s="202">
        <f t="shared" si="28"/>
        <v>0</v>
      </c>
      <c r="BV19" s="202">
        <f t="shared" si="28"/>
        <v>630.24916123076923</v>
      </c>
      <c r="BW19" s="202">
        <f t="shared" si="28"/>
        <v>0</v>
      </c>
      <c r="BX19" s="202">
        <f t="shared" si="28"/>
        <v>0</v>
      </c>
      <c r="BY19" s="202">
        <f t="shared" si="28"/>
        <v>0</v>
      </c>
      <c r="BZ19" s="202">
        <f t="shared" si="28"/>
        <v>630.24916123076923</v>
      </c>
      <c r="CA19" s="202">
        <f t="shared" si="28"/>
        <v>0</v>
      </c>
      <c r="CB19" s="202">
        <f t="shared" si="28"/>
        <v>630.24916123076923</v>
      </c>
      <c r="CC19" s="202">
        <f t="shared" si="28"/>
        <v>0</v>
      </c>
      <c r="CD19" s="202">
        <f t="shared" si="28"/>
        <v>0</v>
      </c>
      <c r="CE19" s="202">
        <f t="shared" si="28"/>
        <v>0</v>
      </c>
      <c r="CF19" s="202">
        <f t="shared" si="28"/>
        <v>630.24916123076923</v>
      </c>
      <c r="CG19" s="202">
        <f t="shared" si="28"/>
        <v>0</v>
      </c>
      <c r="CH19" s="202">
        <f t="shared" si="28"/>
        <v>630.24916123076923</v>
      </c>
      <c r="CI19" s="202">
        <f t="shared" si="28"/>
        <v>0</v>
      </c>
      <c r="CJ19" s="202">
        <f t="shared" si="28"/>
        <v>0</v>
      </c>
      <c r="CK19" s="202">
        <f t="shared" si="28"/>
        <v>0</v>
      </c>
      <c r="CL19" s="202">
        <f t="shared" si="28"/>
        <v>630.24916123076923</v>
      </c>
      <c r="CM19" s="202">
        <f t="shared" si="28"/>
        <v>0</v>
      </c>
      <c r="CN19" s="202">
        <f t="shared" si="28"/>
        <v>630.24916123076923</v>
      </c>
      <c r="CO19" s="202">
        <f t="shared" si="28"/>
        <v>0</v>
      </c>
      <c r="CP19" s="202">
        <f t="shared" si="28"/>
        <v>0</v>
      </c>
      <c r="CQ19" s="202">
        <f t="shared" si="28"/>
        <v>0</v>
      </c>
      <c r="CR19" s="202">
        <f t="shared" si="28"/>
        <v>630.24916123076923</v>
      </c>
      <c r="CS19" s="202">
        <f t="shared" si="28"/>
        <v>0</v>
      </c>
      <c r="CT19" s="202">
        <f t="shared" si="28"/>
        <v>630.24916123076923</v>
      </c>
      <c r="CU19" s="202">
        <f t="shared" si="28"/>
        <v>0</v>
      </c>
      <c r="CV19" s="202">
        <f t="shared" si="28"/>
        <v>0</v>
      </c>
      <c r="CW19" s="202">
        <f t="shared" si="28"/>
        <v>0</v>
      </c>
      <c r="CX19" s="202">
        <f t="shared" si="28"/>
        <v>630.24916123076923</v>
      </c>
      <c r="CY19" s="202">
        <f t="shared" si="28"/>
        <v>0</v>
      </c>
      <c r="CZ19" s="202">
        <f t="shared" si="28"/>
        <v>630.24916123076923</v>
      </c>
      <c r="DA19" s="202">
        <f t="shared" si="28"/>
        <v>0</v>
      </c>
      <c r="DB19" s="202">
        <f t="shared" si="28"/>
        <v>0</v>
      </c>
      <c r="DC19" s="202">
        <f t="shared" si="28"/>
        <v>0</v>
      </c>
    </row>
    <row r="27" spans="1:107" s="212" customFormat="1" x14ac:dyDescent="0.25">
      <c r="A27" s="203"/>
      <c r="B27" s="204"/>
      <c r="C27" s="204"/>
      <c r="D27" s="205"/>
      <c r="E27" s="204"/>
      <c r="F27" s="204"/>
      <c r="G27" s="206"/>
      <c r="H27" s="207"/>
      <c r="I27" s="207"/>
      <c r="J27" s="208"/>
      <c r="K27" s="209"/>
      <c r="L27" s="210"/>
      <c r="M27" s="211"/>
      <c r="N27" s="211"/>
      <c r="R27" s="213"/>
      <c r="X27" s="213"/>
      <c r="AD27" s="213"/>
      <c r="AJ27" s="213"/>
      <c r="AP27" s="213"/>
      <c r="AV27" s="213"/>
      <c r="BB27" s="213"/>
      <c r="BH27" s="213"/>
      <c r="BN27" s="213"/>
      <c r="BT27" s="213"/>
      <c r="BZ27" s="213"/>
      <c r="CF27" s="213"/>
      <c r="CL27" s="213"/>
      <c r="CR27" s="213"/>
      <c r="CX27" s="213"/>
    </row>
  </sheetData>
  <mergeCells count="183">
    <mergeCell ref="CZ12:CZ15"/>
    <mergeCell ref="DA12:DA15"/>
    <mergeCell ref="DB12:DB15"/>
    <mergeCell ref="DC12:DC15"/>
    <mergeCell ref="B16:K16"/>
    <mergeCell ref="A19:J19"/>
    <mergeCell ref="CT12:CT15"/>
    <mergeCell ref="CU12:CU15"/>
    <mergeCell ref="CV12:CV15"/>
    <mergeCell ref="CW12:CW15"/>
    <mergeCell ref="CX12:CX15"/>
    <mergeCell ref="CY12:CY15"/>
    <mergeCell ref="CN12:CN15"/>
    <mergeCell ref="CO12:CO15"/>
    <mergeCell ref="CP12:CP15"/>
    <mergeCell ref="CQ12:CQ15"/>
    <mergeCell ref="CR12:CR15"/>
    <mergeCell ref="CS12:CS15"/>
    <mergeCell ref="CH12:CH15"/>
    <mergeCell ref="CI12:CI15"/>
    <mergeCell ref="CJ12:CJ15"/>
    <mergeCell ref="CK12:CK15"/>
    <mergeCell ref="CL12:CL15"/>
    <mergeCell ref="CM12:CM15"/>
    <mergeCell ref="CB12:CB15"/>
    <mergeCell ref="CC12:CC15"/>
    <mergeCell ref="CD12:CD15"/>
    <mergeCell ref="CE12:CE15"/>
    <mergeCell ref="CF12:CF15"/>
    <mergeCell ref="CG12:CG15"/>
    <mergeCell ref="BV12:BV15"/>
    <mergeCell ref="BW12:BW15"/>
    <mergeCell ref="BX12:BX15"/>
    <mergeCell ref="BY12:BY15"/>
    <mergeCell ref="BZ12:BZ15"/>
    <mergeCell ref="CA12:CA15"/>
    <mergeCell ref="BP12:BP15"/>
    <mergeCell ref="BQ12:BQ15"/>
    <mergeCell ref="BR12:BR15"/>
    <mergeCell ref="BS12:BS15"/>
    <mergeCell ref="BT12:BT15"/>
    <mergeCell ref="BU12:BU15"/>
    <mergeCell ref="BJ12:BJ15"/>
    <mergeCell ref="BK12:BK15"/>
    <mergeCell ref="BL12:BL15"/>
    <mergeCell ref="BM12:BM15"/>
    <mergeCell ref="BN12:BN15"/>
    <mergeCell ref="BO12:BO15"/>
    <mergeCell ref="BD12:BD15"/>
    <mergeCell ref="BE12:BE15"/>
    <mergeCell ref="BF12:BF15"/>
    <mergeCell ref="BG12:BG15"/>
    <mergeCell ref="BH12:BH15"/>
    <mergeCell ref="BI12:BI15"/>
    <mergeCell ref="AX12:AX15"/>
    <mergeCell ref="AY12:AY15"/>
    <mergeCell ref="AZ12:AZ15"/>
    <mergeCell ref="BA12:BA15"/>
    <mergeCell ref="BB12:BB15"/>
    <mergeCell ref="BC12:BC15"/>
    <mergeCell ref="AR12:AR15"/>
    <mergeCell ref="AS12:AS15"/>
    <mergeCell ref="AT12:AT15"/>
    <mergeCell ref="AU12:AU15"/>
    <mergeCell ref="AV12:AV15"/>
    <mergeCell ref="AW12:AW15"/>
    <mergeCell ref="AL12:AL15"/>
    <mergeCell ref="AM12:AM15"/>
    <mergeCell ref="AN12:AN15"/>
    <mergeCell ref="AO12:AO15"/>
    <mergeCell ref="AP12:AP15"/>
    <mergeCell ref="AQ12:AQ15"/>
    <mergeCell ref="AF12:AF15"/>
    <mergeCell ref="AG12:AG15"/>
    <mergeCell ref="AH12:AH15"/>
    <mergeCell ref="AI12:AI15"/>
    <mergeCell ref="AJ12:AJ15"/>
    <mergeCell ref="AK12:AK15"/>
    <mergeCell ref="Z12:Z15"/>
    <mergeCell ref="AA12:AA15"/>
    <mergeCell ref="AB12:AB15"/>
    <mergeCell ref="AC12:AC15"/>
    <mergeCell ref="AD12:AD15"/>
    <mergeCell ref="AE12:AE15"/>
    <mergeCell ref="T12:T15"/>
    <mergeCell ref="U12:U15"/>
    <mergeCell ref="V12:V15"/>
    <mergeCell ref="W12:W15"/>
    <mergeCell ref="X12:X15"/>
    <mergeCell ref="Y12:Y15"/>
    <mergeCell ref="N12:N15"/>
    <mergeCell ref="O12:O15"/>
    <mergeCell ref="P12:P15"/>
    <mergeCell ref="Q12:Q15"/>
    <mergeCell ref="R12:R15"/>
    <mergeCell ref="S12:S15"/>
    <mergeCell ref="CY7:DB7"/>
    <mergeCell ref="B9:K9"/>
    <mergeCell ref="B10:K10"/>
    <mergeCell ref="A12:A15"/>
    <mergeCell ref="B12:B15"/>
    <mergeCell ref="C12:C15"/>
    <mergeCell ref="D12:D15"/>
    <mergeCell ref="K12:K15"/>
    <mergeCell ref="L12:L15"/>
    <mergeCell ref="M12:M15"/>
    <mergeCell ref="CX6:CX8"/>
    <mergeCell ref="CY6:DB6"/>
    <mergeCell ref="M7:P7"/>
    <mergeCell ref="S7:V7"/>
    <mergeCell ref="Y7:AB7"/>
    <mergeCell ref="AE7:AH7"/>
    <mergeCell ref="AK7:AN7"/>
    <mergeCell ref="AQ7:AT7"/>
    <mergeCell ref="AW7:AZ7"/>
    <mergeCell ref="BC7:BF7"/>
    <mergeCell ref="CF6:CF8"/>
    <mergeCell ref="CG6:CJ6"/>
    <mergeCell ref="CL6:CL8"/>
    <mergeCell ref="CM6:CP6"/>
    <mergeCell ref="CF5:CK5"/>
    <mergeCell ref="CL5:CQ5"/>
    <mergeCell ref="CR5:CW5"/>
    <mergeCell ref="AV6:AV8"/>
    <mergeCell ref="AW6:AZ6"/>
    <mergeCell ref="BB6:BB8"/>
    <mergeCell ref="BC6:BF6"/>
    <mergeCell ref="BH6:BH8"/>
    <mergeCell ref="BI6:BL6"/>
    <mergeCell ref="BI7:BL7"/>
    <mergeCell ref="CR6:CR8"/>
    <mergeCell ref="CS6:CV6"/>
    <mergeCell ref="CG7:CJ7"/>
    <mergeCell ref="CM7:CP7"/>
    <mergeCell ref="CS7:CV7"/>
    <mergeCell ref="BN6:BN8"/>
    <mergeCell ref="BO6:BR6"/>
    <mergeCell ref="BT6:BT8"/>
    <mergeCell ref="BU6:BX6"/>
    <mergeCell ref="BZ6:BZ8"/>
    <mergeCell ref="CA6:CD6"/>
    <mergeCell ref="BO7:BR7"/>
    <mergeCell ref="BU7:BX7"/>
    <mergeCell ref="CA7:CD7"/>
    <mergeCell ref="AD5:AI5"/>
    <mergeCell ref="AJ5:AO5"/>
    <mergeCell ref="AP5:AU5"/>
    <mergeCell ref="L6:L8"/>
    <mergeCell ref="M6:P6"/>
    <mergeCell ref="R6:R8"/>
    <mergeCell ref="S6:V6"/>
    <mergeCell ref="X6:X8"/>
    <mergeCell ref="Y6:AB6"/>
    <mergeCell ref="AD6:AD8"/>
    <mergeCell ref="AE6:AH6"/>
    <mergeCell ref="AJ6:AJ8"/>
    <mergeCell ref="AK6:AN6"/>
    <mergeCell ref="AP6:AP8"/>
    <mergeCell ref="AQ6:AT6"/>
    <mergeCell ref="A5:A8"/>
    <mergeCell ref="B5:B8"/>
    <mergeCell ref="C5:C8"/>
    <mergeCell ref="D5:D8"/>
    <mergeCell ref="E5:G5"/>
    <mergeCell ref="H5:J5"/>
    <mergeCell ref="K5:K7"/>
    <mergeCell ref="A3:DC3"/>
    <mergeCell ref="CX5:DC5"/>
    <mergeCell ref="E6:E8"/>
    <mergeCell ref="F6:F8"/>
    <mergeCell ref="G6:G8"/>
    <mergeCell ref="H6:H8"/>
    <mergeCell ref="I6:I8"/>
    <mergeCell ref="J6:J8"/>
    <mergeCell ref="AV5:BA5"/>
    <mergeCell ref="BB5:BG5"/>
    <mergeCell ref="BH5:BM5"/>
    <mergeCell ref="BN5:BS5"/>
    <mergeCell ref="BT5:BY5"/>
    <mergeCell ref="BZ5:CE5"/>
    <mergeCell ref="L5:Q5"/>
    <mergeCell ref="R5:W5"/>
    <mergeCell ref="X5:AC5"/>
  </mergeCells>
  <pageMargins left="0.47244094488188981" right="0" top="0.86614173228346458" bottom="0.23622047244094491" header="0.70866141732283472" footer="0.23622047244094491"/>
  <pageSetup paperSize="9" scale="10" firstPageNumber="0" fitToWidth="6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5"/>
  <sheetViews>
    <sheetView view="pageBreakPreview" zoomScale="60" zoomScaleNormal="100" workbookViewId="0">
      <selection activeCell="A2" sqref="A2"/>
    </sheetView>
  </sheetViews>
  <sheetFormatPr defaultColWidth="8.85546875" defaultRowHeight="15" x14ac:dyDescent="0.25"/>
  <cols>
    <col min="1" max="1" width="8.85546875" style="2"/>
    <col min="2" max="2" width="76.28515625" style="1" customWidth="1"/>
    <col min="3" max="3" width="10.85546875" style="1" customWidth="1"/>
    <col min="4" max="7" width="10.140625" style="1" customWidth="1"/>
    <col min="8" max="8" width="9.7109375" style="1" customWidth="1"/>
    <col min="9" max="16384" width="8.85546875" style="1"/>
  </cols>
  <sheetData>
    <row r="1" spans="1:12" ht="28.9" customHeight="1" x14ac:dyDescent="0.25">
      <c r="A1" s="240" t="s">
        <v>198</v>
      </c>
      <c r="B1" s="240"/>
      <c r="C1" s="240"/>
      <c r="D1" s="240"/>
      <c r="E1" s="240"/>
      <c r="F1" s="240"/>
      <c r="G1" s="240"/>
      <c r="H1" s="240"/>
      <c r="I1" s="18"/>
      <c r="J1" s="18"/>
    </row>
    <row r="3" spans="1:12" ht="59.45" customHeight="1" x14ac:dyDescent="0.25">
      <c r="A3" s="239" t="s">
        <v>192</v>
      </c>
      <c r="B3" s="239"/>
      <c r="C3" s="239"/>
      <c r="D3" s="239"/>
      <c r="E3" s="239"/>
      <c r="F3" s="239"/>
      <c r="G3" s="239"/>
      <c r="H3" s="239"/>
      <c r="I3" s="17"/>
      <c r="J3" s="17"/>
      <c r="K3" s="17"/>
      <c r="L3" s="17"/>
    </row>
    <row r="5" spans="1:12" ht="46.15" customHeight="1" x14ac:dyDescent="0.25">
      <c r="A5" s="241" t="s">
        <v>20</v>
      </c>
      <c r="B5" s="241" t="s">
        <v>59</v>
      </c>
      <c r="C5" s="159" t="s">
        <v>136</v>
      </c>
      <c r="D5" s="159" t="s">
        <v>21</v>
      </c>
      <c r="E5" s="159" t="s">
        <v>137</v>
      </c>
      <c r="F5" s="159" t="s">
        <v>138</v>
      </c>
      <c r="G5" s="164" t="s">
        <v>139</v>
      </c>
      <c r="H5" s="159" t="s">
        <v>185</v>
      </c>
    </row>
    <row r="6" spans="1:12" ht="15.75" x14ac:dyDescent="0.25">
      <c r="A6" s="241"/>
      <c r="B6" s="241"/>
      <c r="C6" s="16" t="s">
        <v>60</v>
      </c>
      <c r="D6" s="16" t="s">
        <v>60</v>
      </c>
      <c r="E6" s="159" t="s">
        <v>60</v>
      </c>
      <c r="F6" s="159" t="s">
        <v>60</v>
      </c>
      <c r="G6" s="164" t="s">
        <v>60</v>
      </c>
      <c r="H6" s="16" t="s">
        <v>60</v>
      </c>
    </row>
    <row r="7" spans="1:12" ht="31.15" customHeight="1" x14ac:dyDescent="0.25">
      <c r="A7" s="241" t="s">
        <v>61</v>
      </c>
      <c r="B7" s="241"/>
      <c r="C7" s="241"/>
      <c r="D7" s="241"/>
      <c r="E7" s="241"/>
      <c r="F7" s="241"/>
      <c r="G7" s="241"/>
      <c r="H7" s="241"/>
    </row>
    <row r="8" spans="1:12" ht="94.5" x14ac:dyDescent="0.25">
      <c r="A8" s="16" t="s">
        <v>62</v>
      </c>
      <c r="B8" s="14" t="s">
        <v>63</v>
      </c>
      <c r="C8" s="15" t="s">
        <v>9</v>
      </c>
      <c r="D8" s="217">
        <v>6</v>
      </c>
      <c r="E8" s="217">
        <v>6</v>
      </c>
      <c r="F8" s="217">
        <v>6</v>
      </c>
      <c r="G8" s="217">
        <v>6</v>
      </c>
      <c r="H8" s="217">
        <v>0</v>
      </c>
    </row>
    <row r="9" spans="1:12" ht="63" x14ac:dyDescent="0.25">
      <c r="A9" s="16" t="s">
        <v>64</v>
      </c>
      <c r="B9" s="14" t="s">
        <v>65</v>
      </c>
      <c r="C9" s="15" t="s">
        <v>9</v>
      </c>
      <c r="D9" s="163" t="s">
        <v>9</v>
      </c>
      <c r="E9" s="163" t="s">
        <v>9</v>
      </c>
      <c r="F9" s="163" t="s">
        <v>9</v>
      </c>
      <c r="G9" s="163" t="s">
        <v>9</v>
      </c>
      <c r="H9" s="163" t="s">
        <v>9</v>
      </c>
    </row>
    <row r="10" spans="1:12" ht="31.15" customHeight="1" x14ac:dyDescent="0.25">
      <c r="A10" s="238" t="s">
        <v>66</v>
      </c>
      <c r="B10" s="238"/>
      <c r="C10" s="238"/>
      <c r="D10" s="238"/>
      <c r="E10" s="238"/>
      <c r="F10" s="238"/>
      <c r="G10" s="238"/>
      <c r="H10" s="238"/>
    </row>
    <row r="11" spans="1:12" ht="126" x14ac:dyDescent="0.25">
      <c r="A11" s="16" t="s">
        <v>67</v>
      </c>
      <c r="B11" s="14" t="s">
        <v>68</v>
      </c>
      <c r="C11" s="15" t="s">
        <v>9</v>
      </c>
      <c r="D11" s="15">
        <v>0.43</v>
      </c>
      <c r="E11" s="163">
        <v>0.43</v>
      </c>
      <c r="F11" s="163">
        <v>0.43</v>
      </c>
      <c r="G11" s="163">
        <v>0.43</v>
      </c>
      <c r="H11" s="163">
        <v>0.43</v>
      </c>
    </row>
    <row r="12" spans="1:12" ht="31.15" customHeight="1" x14ac:dyDescent="0.25">
      <c r="A12" s="238" t="s">
        <v>172</v>
      </c>
      <c r="B12" s="238"/>
      <c r="C12" s="238"/>
      <c r="D12" s="238"/>
      <c r="E12" s="238"/>
      <c r="F12" s="238"/>
      <c r="G12" s="238"/>
      <c r="H12" s="238"/>
    </row>
    <row r="13" spans="1:12" ht="47.25" x14ac:dyDescent="0.25">
      <c r="A13" s="16" t="s">
        <v>69</v>
      </c>
      <c r="B13" s="14" t="s">
        <v>71</v>
      </c>
      <c r="C13" s="15" t="s">
        <v>9</v>
      </c>
      <c r="D13" s="15">
        <v>12.05</v>
      </c>
      <c r="E13" s="158">
        <v>12.05</v>
      </c>
      <c r="F13" s="217">
        <v>12</v>
      </c>
      <c r="G13" s="217">
        <v>12</v>
      </c>
      <c r="H13" s="217">
        <v>12</v>
      </c>
    </row>
    <row r="14" spans="1:12" ht="47.25" x14ac:dyDescent="0.25">
      <c r="A14" s="16" t="s">
        <v>70</v>
      </c>
      <c r="B14" s="14" t="s">
        <v>187</v>
      </c>
      <c r="C14" s="15" t="s">
        <v>9</v>
      </c>
      <c r="D14" s="163" t="s">
        <v>9</v>
      </c>
      <c r="E14" s="163" t="s">
        <v>9</v>
      </c>
      <c r="F14" s="163" t="s">
        <v>9</v>
      </c>
      <c r="G14" s="163" t="s">
        <v>9</v>
      </c>
      <c r="H14" s="163" t="s">
        <v>9</v>
      </c>
    </row>
    <row r="15" spans="1:12" ht="47.25" x14ac:dyDescent="0.25">
      <c r="A15" s="164" t="s">
        <v>186</v>
      </c>
      <c r="B15" s="14" t="s">
        <v>188</v>
      </c>
      <c r="C15" s="163" t="s">
        <v>9</v>
      </c>
      <c r="D15" s="163">
        <v>0.745</v>
      </c>
      <c r="E15" s="163">
        <v>0.745</v>
      </c>
      <c r="F15" s="163">
        <v>0.745</v>
      </c>
      <c r="G15" s="163">
        <v>0.745</v>
      </c>
      <c r="H15" s="163">
        <v>0.745</v>
      </c>
    </row>
  </sheetData>
  <mergeCells count="7">
    <mergeCell ref="A10:H10"/>
    <mergeCell ref="A12:H12"/>
    <mergeCell ref="A3:H3"/>
    <mergeCell ref="A1:H1"/>
    <mergeCell ref="A5:A6"/>
    <mergeCell ref="B5:B6"/>
    <mergeCell ref="A7:H7"/>
  </mergeCells>
  <phoneticPr fontId="46" type="noConversion"/>
  <pageMargins left="0.7" right="0.7" top="0.75" bottom="0.75" header="0.3" footer="0.3"/>
  <pageSetup paperSize="9" scale="5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O47"/>
  <sheetViews>
    <sheetView tabSelected="1" view="pageBreakPreview" zoomScaleNormal="112" zoomScaleSheetLayoutView="100" workbookViewId="0">
      <selection activeCell="K2" sqref="K2"/>
    </sheetView>
  </sheetViews>
  <sheetFormatPr defaultColWidth="8.85546875" defaultRowHeight="15" x14ac:dyDescent="0.25"/>
  <cols>
    <col min="1" max="1" width="7" style="117" bestFit="1" customWidth="1"/>
    <col min="2" max="2" width="34.7109375" style="117" customWidth="1"/>
    <col min="3" max="3" width="13.28515625" style="117" bestFit="1" customWidth="1"/>
    <col min="4" max="17" width="10.28515625" style="117" customWidth="1"/>
    <col min="18" max="18" width="10.7109375" style="117" customWidth="1"/>
    <col min="19" max="21" width="6.5703125" style="117" bestFit="1" customWidth="1"/>
    <col min="22" max="22" width="33.5703125" style="117" customWidth="1"/>
    <col min="23" max="30" width="6.5703125" style="117" bestFit="1" customWidth="1"/>
    <col min="31" max="16384" width="8.85546875" style="117"/>
  </cols>
  <sheetData>
    <row r="1" spans="1:41" ht="40.5" customHeight="1" x14ac:dyDescent="0.25">
      <c r="C1" s="136"/>
      <c r="D1" s="136"/>
      <c r="E1" s="136"/>
      <c r="F1" s="136"/>
      <c r="G1" s="136"/>
      <c r="H1" s="136"/>
      <c r="I1" s="136"/>
      <c r="J1" s="136"/>
      <c r="K1" s="240" t="s">
        <v>199</v>
      </c>
      <c r="L1" s="240"/>
      <c r="M1" s="240"/>
      <c r="N1" s="240"/>
      <c r="O1" s="240"/>
      <c r="P1" s="240"/>
      <c r="Q1" s="240"/>
      <c r="R1" s="240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</row>
    <row r="3" spans="1:41" ht="35.450000000000003" customHeight="1" x14ac:dyDescent="0.25">
      <c r="A3" s="244" t="s">
        <v>193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</row>
    <row r="4" spans="1:41" x14ac:dyDescent="0.25">
      <c r="R4" s="119" t="s">
        <v>116</v>
      </c>
    </row>
    <row r="5" spans="1:41" ht="18.75" x14ac:dyDescent="0.25">
      <c r="A5" s="242" t="s">
        <v>20</v>
      </c>
      <c r="B5" s="245" t="s">
        <v>50</v>
      </c>
      <c r="C5" s="246" t="s">
        <v>34</v>
      </c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9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</row>
    <row r="6" spans="1:41" ht="37.5" customHeight="1" x14ac:dyDescent="0.25">
      <c r="A6" s="242"/>
      <c r="B6" s="245"/>
      <c r="C6" s="247"/>
      <c r="D6" s="118" t="s">
        <v>184</v>
      </c>
      <c r="E6" s="160" t="s">
        <v>35</v>
      </c>
      <c r="F6" s="118" t="s">
        <v>36</v>
      </c>
      <c r="G6" s="160" t="s">
        <v>37</v>
      </c>
      <c r="H6" s="160" t="s">
        <v>173</v>
      </c>
      <c r="I6" s="160" t="s">
        <v>174</v>
      </c>
      <c r="J6" s="160" t="s">
        <v>175</v>
      </c>
      <c r="K6" s="160" t="s">
        <v>176</v>
      </c>
      <c r="L6" s="160" t="s">
        <v>177</v>
      </c>
      <c r="M6" s="160" t="s">
        <v>178</v>
      </c>
      <c r="N6" s="160" t="s">
        <v>179</v>
      </c>
      <c r="O6" s="160" t="s">
        <v>180</v>
      </c>
      <c r="P6" s="160" t="s">
        <v>181</v>
      </c>
      <c r="Q6" s="160" t="s">
        <v>182</v>
      </c>
      <c r="R6" s="160" t="s">
        <v>183</v>
      </c>
      <c r="S6" s="126"/>
      <c r="T6" s="126"/>
      <c r="U6" s="126"/>
      <c r="V6" s="126"/>
      <c r="W6" s="126"/>
      <c r="X6" s="126"/>
      <c r="Y6" s="126"/>
      <c r="Z6" s="126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0"/>
      <c r="AN6" s="240"/>
      <c r="AO6" s="240"/>
    </row>
    <row r="7" spans="1:41" ht="15.75" x14ac:dyDescent="0.25">
      <c r="A7" s="242" t="s">
        <v>40</v>
      </c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126"/>
      <c r="T7" s="126"/>
      <c r="U7" s="126"/>
      <c r="V7" s="126"/>
      <c r="W7" s="126"/>
      <c r="X7" s="126"/>
      <c r="Y7" s="126"/>
      <c r="Z7" s="126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</row>
    <row r="8" spans="1:41" ht="15.75" x14ac:dyDescent="0.25">
      <c r="A8" s="118" t="s">
        <v>7</v>
      </c>
      <c r="B8" s="139" t="s">
        <v>41</v>
      </c>
      <c r="C8" s="120">
        <f>SUM(D8:R8)</f>
        <v>11636.64409976</v>
      </c>
      <c r="D8" s="120">
        <f>C17</f>
        <v>3443.4050000000002</v>
      </c>
      <c r="E8" s="120">
        <f>C15</f>
        <v>8193.2390997599996</v>
      </c>
      <c r="F8" s="120">
        <v>0</v>
      </c>
      <c r="G8" s="120">
        <v>0</v>
      </c>
      <c r="H8" s="120">
        <v>0</v>
      </c>
      <c r="I8" s="120">
        <v>0</v>
      </c>
      <c r="J8" s="120">
        <v>0</v>
      </c>
      <c r="K8" s="120">
        <v>0</v>
      </c>
      <c r="L8" s="120">
        <v>0</v>
      </c>
      <c r="M8" s="120">
        <v>0</v>
      </c>
      <c r="N8" s="120">
        <v>0</v>
      </c>
      <c r="O8" s="120">
        <v>0</v>
      </c>
      <c r="P8" s="120">
        <v>0</v>
      </c>
      <c r="Q8" s="120">
        <v>0</v>
      </c>
      <c r="R8" s="120">
        <v>0</v>
      </c>
      <c r="S8" s="126"/>
      <c r="T8" s="126"/>
      <c r="U8" s="126"/>
      <c r="V8" s="126"/>
      <c r="W8" s="126"/>
      <c r="X8" s="126"/>
      <c r="Y8" s="126"/>
      <c r="Z8" s="126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</row>
    <row r="9" spans="1:41" s="125" customFormat="1" ht="15.75" x14ac:dyDescent="0.25">
      <c r="A9" s="118" t="s">
        <v>32</v>
      </c>
      <c r="B9" s="122" t="s">
        <v>42</v>
      </c>
      <c r="C9" s="120">
        <f>SUM(D9:R9)</f>
        <v>0</v>
      </c>
      <c r="D9" s="120">
        <v>0</v>
      </c>
      <c r="E9" s="120">
        <v>0</v>
      </c>
      <c r="F9" s="120">
        <v>0</v>
      </c>
      <c r="G9" s="120">
        <v>0</v>
      </c>
      <c r="H9" s="120">
        <v>0</v>
      </c>
      <c r="I9" s="120">
        <v>0</v>
      </c>
      <c r="J9" s="120">
        <v>0</v>
      </c>
      <c r="K9" s="120">
        <v>0</v>
      </c>
      <c r="L9" s="120">
        <v>0</v>
      </c>
      <c r="M9" s="120">
        <v>0</v>
      </c>
      <c r="N9" s="120">
        <v>0</v>
      </c>
      <c r="O9" s="120">
        <v>0</v>
      </c>
      <c r="P9" s="120">
        <v>0</v>
      </c>
      <c r="Q9" s="120">
        <v>0</v>
      </c>
      <c r="R9" s="120">
        <v>0</v>
      </c>
      <c r="S9" s="126"/>
      <c r="T9" s="126"/>
      <c r="W9" s="126"/>
      <c r="X9" s="126"/>
      <c r="Y9" s="126"/>
      <c r="Z9" s="126"/>
      <c r="AA9" s="126"/>
      <c r="AB9" s="126"/>
      <c r="AC9" s="126"/>
      <c r="AD9" s="126"/>
    </row>
    <row r="10" spans="1:41" x14ac:dyDescent="0.25">
      <c r="A10" s="118" t="s">
        <v>38</v>
      </c>
      <c r="B10" s="122" t="s">
        <v>43</v>
      </c>
      <c r="C10" s="120">
        <f>SUM(D10:R10)</f>
        <v>72006.080000000002</v>
      </c>
      <c r="D10" s="120">
        <v>0</v>
      </c>
      <c r="E10" s="120">
        <f>E22</f>
        <v>72006.080000000002</v>
      </c>
      <c r="F10" s="120">
        <v>0</v>
      </c>
      <c r="G10" s="120">
        <v>0</v>
      </c>
      <c r="H10" s="120">
        <v>0</v>
      </c>
      <c r="I10" s="120">
        <v>0</v>
      </c>
      <c r="J10" s="120">
        <v>0</v>
      </c>
      <c r="K10" s="120">
        <v>0</v>
      </c>
      <c r="L10" s="120">
        <v>0</v>
      </c>
      <c r="M10" s="120">
        <v>0</v>
      </c>
      <c r="N10" s="120">
        <v>0</v>
      </c>
      <c r="O10" s="120">
        <v>0</v>
      </c>
      <c r="P10" s="120">
        <v>0</v>
      </c>
      <c r="Q10" s="120">
        <v>0</v>
      </c>
      <c r="R10" s="120">
        <v>0</v>
      </c>
      <c r="S10" s="123"/>
      <c r="T10" s="123"/>
      <c r="W10" s="123"/>
      <c r="X10" s="123"/>
      <c r="Y10" s="123"/>
      <c r="Z10" s="123"/>
      <c r="AA10" s="123"/>
      <c r="AB10" s="123"/>
      <c r="AC10" s="123"/>
      <c r="AD10" s="123"/>
    </row>
    <row r="11" spans="1:41" s="125" customFormat="1" ht="25.5" customHeight="1" x14ac:dyDescent="0.25">
      <c r="A11" s="118" t="s">
        <v>44</v>
      </c>
      <c r="B11" s="122" t="s">
        <v>52</v>
      </c>
      <c r="C11" s="120">
        <f>SUM(D11:R11)</f>
        <v>0</v>
      </c>
      <c r="D11" s="120">
        <v>0</v>
      </c>
      <c r="E11" s="120">
        <v>0</v>
      </c>
      <c r="F11" s="120">
        <v>0</v>
      </c>
      <c r="G11" s="120">
        <v>0</v>
      </c>
      <c r="H11" s="120">
        <v>0</v>
      </c>
      <c r="I11" s="120">
        <v>0</v>
      </c>
      <c r="J11" s="120">
        <v>0</v>
      </c>
      <c r="K11" s="120">
        <v>0</v>
      </c>
      <c r="L11" s="120">
        <v>0</v>
      </c>
      <c r="M11" s="120">
        <v>0</v>
      </c>
      <c r="N11" s="120">
        <v>0</v>
      </c>
      <c r="O11" s="120">
        <v>0</v>
      </c>
      <c r="P11" s="120">
        <v>0</v>
      </c>
      <c r="Q11" s="120">
        <v>0</v>
      </c>
      <c r="R11" s="120">
        <v>0</v>
      </c>
      <c r="S11" s="124"/>
      <c r="T11" s="124"/>
      <c r="W11" s="124"/>
      <c r="X11" s="124"/>
      <c r="Y11" s="124"/>
      <c r="Z11" s="124"/>
      <c r="AA11" s="124"/>
      <c r="AB11" s="124"/>
      <c r="AC11" s="124"/>
      <c r="AD11" s="124"/>
    </row>
    <row r="12" spans="1:41" ht="15.75" x14ac:dyDescent="0.25">
      <c r="A12" s="140"/>
      <c r="B12" s="143" t="s">
        <v>51</v>
      </c>
      <c r="C12" s="120">
        <f>SUM(D12:R12)</f>
        <v>83642.724099760002</v>
      </c>
      <c r="D12" s="120">
        <f>SUM(D8:D11)</f>
        <v>3443.4050000000002</v>
      </c>
      <c r="E12" s="120">
        <f>SUM(E8:E11)</f>
        <v>80199.319099760003</v>
      </c>
      <c r="F12" s="120">
        <f t="shared" ref="F12:R12" si="0">SUM(F8:F11)</f>
        <v>0</v>
      </c>
      <c r="G12" s="120">
        <f t="shared" si="0"/>
        <v>0</v>
      </c>
      <c r="H12" s="120">
        <f t="shared" si="0"/>
        <v>0</v>
      </c>
      <c r="I12" s="120">
        <f t="shared" si="0"/>
        <v>0</v>
      </c>
      <c r="J12" s="120">
        <f t="shared" si="0"/>
        <v>0</v>
      </c>
      <c r="K12" s="120">
        <f t="shared" si="0"/>
        <v>0</v>
      </c>
      <c r="L12" s="120">
        <f t="shared" si="0"/>
        <v>0</v>
      </c>
      <c r="M12" s="120">
        <f t="shared" si="0"/>
        <v>0</v>
      </c>
      <c r="N12" s="120">
        <f t="shared" si="0"/>
        <v>0</v>
      </c>
      <c r="O12" s="120">
        <f t="shared" si="0"/>
        <v>0</v>
      </c>
      <c r="P12" s="120">
        <f t="shared" si="0"/>
        <v>0</v>
      </c>
      <c r="Q12" s="120">
        <f t="shared" si="0"/>
        <v>0</v>
      </c>
      <c r="R12" s="120">
        <f t="shared" si="0"/>
        <v>0</v>
      </c>
      <c r="S12" s="133"/>
      <c r="T12" s="133"/>
      <c r="W12" s="133"/>
      <c r="X12" s="133"/>
      <c r="Y12" s="133"/>
      <c r="Z12" s="133"/>
      <c r="AA12" s="133"/>
      <c r="AB12" s="133"/>
      <c r="AC12" s="133"/>
      <c r="AD12" s="133"/>
    </row>
    <row r="13" spans="1:41" s="132" customFormat="1" ht="15.75" x14ac:dyDescent="0.25">
      <c r="A13" s="242" t="s">
        <v>45</v>
      </c>
      <c r="B13" s="242"/>
      <c r="C13" s="242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131"/>
      <c r="T13" s="131"/>
      <c r="W13" s="131"/>
      <c r="X13" s="131"/>
      <c r="Y13" s="131"/>
      <c r="Z13" s="131"/>
      <c r="AA13" s="131"/>
      <c r="AB13" s="131"/>
      <c r="AC13" s="131"/>
      <c r="AD13" s="131"/>
    </row>
    <row r="14" spans="1:41" s="125" customFormat="1" ht="15.75" x14ac:dyDescent="0.25">
      <c r="A14" s="118" t="s">
        <v>7</v>
      </c>
      <c r="B14" s="122" t="s">
        <v>41</v>
      </c>
      <c r="C14" s="120">
        <f>SUM(D14:R14)</f>
        <v>11636.644099759998</v>
      </c>
      <c r="D14" s="120">
        <f t="shared" ref="D14:R14" si="1">D15+D17+D19+D20</f>
        <v>0</v>
      </c>
      <c r="E14" s="120">
        <f t="shared" si="1"/>
        <v>0</v>
      </c>
      <c r="F14" s="120">
        <f t="shared" si="1"/>
        <v>1778.0508281866669</v>
      </c>
      <c r="G14" s="120">
        <f t="shared" si="1"/>
        <v>1778.0508281866669</v>
      </c>
      <c r="H14" s="120">
        <f t="shared" si="1"/>
        <v>1778.0508281866669</v>
      </c>
      <c r="I14" s="120">
        <f t="shared" si="1"/>
        <v>630.24916152000003</v>
      </c>
      <c r="J14" s="120">
        <f t="shared" si="1"/>
        <v>630.24916152000003</v>
      </c>
      <c r="K14" s="120">
        <f t="shared" si="1"/>
        <v>630.24916152000003</v>
      </c>
      <c r="L14" s="120">
        <f t="shared" si="1"/>
        <v>630.24916152000003</v>
      </c>
      <c r="M14" s="120">
        <f t="shared" si="1"/>
        <v>630.24916152000003</v>
      </c>
      <c r="N14" s="120">
        <f t="shared" si="1"/>
        <v>630.24916152000003</v>
      </c>
      <c r="O14" s="120">
        <f t="shared" si="1"/>
        <v>630.24916152000003</v>
      </c>
      <c r="P14" s="120">
        <f t="shared" si="1"/>
        <v>630.24916152000003</v>
      </c>
      <c r="Q14" s="120">
        <f t="shared" si="1"/>
        <v>630.24916152000003</v>
      </c>
      <c r="R14" s="120">
        <f t="shared" si="1"/>
        <v>630.24916152000003</v>
      </c>
      <c r="S14" s="133"/>
      <c r="T14" s="133"/>
      <c r="W14" s="133"/>
      <c r="X14" s="133"/>
      <c r="Y14" s="133"/>
      <c r="Z14" s="133"/>
      <c r="AA14" s="133"/>
      <c r="AB14" s="133"/>
      <c r="AC14" s="133"/>
      <c r="AD14" s="133"/>
    </row>
    <row r="15" spans="1:41" ht="15.75" x14ac:dyDescent="0.25">
      <c r="A15" s="128" t="s">
        <v>0</v>
      </c>
      <c r="B15" s="129" t="s">
        <v>46</v>
      </c>
      <c r="C15" s="127">
        <f>SUM(D15:R15)</f>
        <v>8193.2390997599996</v>
      </c>
      <c r="D15" s="127">
        <v>0</v>
      </c>
      <c r="E15" s="127">
        <v>0</v>
      </c>
      <c r="F15" s="127">
        <v>630.24916152000003</v>
      </c>
      <c r="G15" s="127">
        <v>630.24916152000003</v>
      </c>
      <c r="H15" s="127">
        <v>630.24916152000003</v>
      </c>
      <c r="I15" s="127">
        <v>630.24916152000003</v>
      </c>
      <c r="J15" s="127">
        <v>630.24916152000003</v>
      </c>
      <c r="K15" s="127">
        <v>630.24916152000003</v>
      </c>
      <c r="L15" s="127">
        <v>630.24916152000003</v>
      </c>
      <c r="M15" s="127">
        <v>630.24916152000003</v>
      </c>
      <c r="N15" s="127">
        <v>630.24916152000003</v>
      </c>
      <c r="O15" s="127">
        <v>630.24916152000003</v>
      </c>
      <c r="P15" s="127">
        <v>630.24916152000003</v>
      </c>
      <c r="Q15" s="127">
        <v>630.24916152000003</v>
      </c>
      <c r="R15" s="127">
        <v>630.24916152000003</v>
      </c>
      <c r="S15" s="135"/>
      <c r="T15" s="135"/>
      <c r="W15" s="135"/>
      <c r="X15" s="135"/>
      <c r="Y15" s="135"/>
      <c r="Z15" s="135"/>
      <c r="AA15" s="135"/>
      <c r="AB15" s="135"/>
      <c r="AC15" s="135"/>
      <c r="AD15" s="135"/>
    </row>
    <row r="16" spans="1:41" s="132" customFormat="1" ht="15.75" x14ac:dyDescent="0.25">
      <c r="A16" s="141" t="s">
        <v>31</v>
      </c>
      <c r="B16" s="142" t="s">
        <v>117</v>
      </c>
      <c r="C16" s="134">
        <f>ROUND(C15/1.2,3)</f>
        <v>6827.6989999999996</v>
      </c>
      <c r="D16" s="134">
        <f t="shared" ref="D16:R18" si="2">ROUND(D15/1.2,3)</f>
        <v>0</v>
      </c>
      <c r="E16" s="134">
        <f t="shared" si="2"/>
        <v>0</v>
      </c>
      <c r="F16" s="134">
        <f t="shared" si="2"/>
        <v>525.20799999999997</v>
      </c>
      <c r="G16" s="134">
        <f t="shared" si="2"/>
        <v>525.20799999999997</v>
      </c>
      <c r="H16" s="134">
        <f t="shared" si="2"/>
        <v>525.20799999999997</v>
      </c>
      <c r="I16" s="134">
        <f t="shared" si="2"/>
        <v>525.20799999999997</v>
      </c>
      <c r="J16" s="134">
        <f t="shared" si="2"/>
        <v>525.20799999999997</v>
      </c>
      <c r="K16" s="134">
        <f t="shared" si="2"/>
        <v>525.20799999999997</v>
      </c>
      <c r="L16" s="134">
        <f t="shared" si="2"/>
        <v>525.20799999999997</v>
      </c>
      <c r="M16" s="134">
        <f t="shared" si="2"/>
        <v>525.20799999999997</v>
      </c>
      <c r="N16" s="134">
        <f t="shared" si="2"/>
        <v>525.20799999999997</v>
      </c>
      <c r="O16" s="134">
        <f t="shared" si="2"/>
        <v>525.20799999999997</v>
      </c>
      <c r="P16" s="134">
        <f t="shared" si="2"/>
        <v>525.20799999999997</v>
      </c>
      <c r="Q16" s="134">
        <f t="shared" si="2"/>
        <v>525.20799999999997</v>
      </c>
      <c r="R16" s="134">
        <f t="shared" si="2"/>
        <v>525.20799999999997</v>
      </c>
      <c r="S16" s="131"/>
      <c r="T16" s="131"/>
      <c r="W16" s="131"/>
      <c r="X16" s="131"/>
      <c r="Y16" s="131"/>
      <c r="Z16" s="131"/>
      <c r="AA16" s="131"/>
      <c r="AB16" s="131"/>
      <c r="AC16" s="131"/>
      <c r="AD16" s="131"/>
    </row>
    <row r="17" spans="1:30" ht="31.9" customHeight="1" x14ac:dyDescent="0.25">
      <c r="A17" s="128" t="s">
        <v>1</v>
      </c>
      <c r="B17" s="129" t="s">
        <v>119</v>
      </c>
      <c r="C17" s="127">
        <f>SUM(D17:R17)</f>
        <v>3443.4050000000002</v>
      </c>
      <c r="D17" s="127">
        <v>0</v>
      </c>
      <c r="E17" s="127">
        <v>0</v>
      </c>
      <c r="F17" s="127">
        <v>1147.8016666666667</v>
      </c>
      <c r="G17" s="127">
        <v>1147.8016666666667</v>
      </c>
      <c r="H17" s="127">
        <v>1147.8016666666667</v>
      </c>
      <c r="I17" s="127">
        <v>0</v>
      </c>
      <c r="J17" s="127">
        <v>0</v>
      </c>
      <c r="K17" s="127">
        <v>0</v>
      </c>
      <c r="L17" s="127">
        <v>0</v>
      </c>
      <c r="M17" s="127">
        <v>0</v>
      </c>
      <c r="N17" s="127">
        <v>0</v>
      </c>
      <c r="O17" s="127">
        <v>0</v>
      </c>
      <c r="P17" s="127">
        <v>0</v>
      </c>
      <c r="Q17" s="127">
        <v>0</v>
      </c>
      <c r="R17" s="127">
        <v>0</v>
      </c>
      <c r="S17" s="135"/>
      <c r="T17" s="135"/>
      <c r="W17" s="135"/>
      <c r="X17" s="135"/>
      <c r="Y17" s="135"/>
      <c r="Z17" s="135"/>
      <c r="AA17" s="135"/>
      <c r="AB17" s="135"/>
      <c r="AC17" s="135"/>
      <c r="AD17" s="135"/>
    </row>
    <row r="18" spans="1:30" s="132" customFormat="1" ht="15.75" x14ac:dyDescent="0.25">
      <c r="A18" s="141" t="s">
        <v>31</v>
      </c>
      <c r="B18" s="142" t="s">
        <v>117</v>
      </c>
      <c r="C18" s="134">
        <f>ROUND(C17/1.2,3)</f>
        <v>2869.5039999999999</v>
      </c>
      <c r="D18" s="134">
        <f t="shared" si="2"/>
        <v>0</v>
      </c>
      <c r="E18" s="134">
        <f t="shared" si="2"/>
        <v>0</v>
      </c>
      <c r="F18" s="134">
        <f t="shared" si="2"/>
        <v>956.50099999999998</v>
      </c>
      <c r="G18" s="134">
        <f t="shared" si="2"/>
        <v>956.50099999999998</v>
      </c>
      <c r="H18" s="134">
        <f t="shared" si="2"/>
        <v>956.50099999999998</v>
      </c>
      <c r="I18" s="134">
        <f t="shared" si="2"/>
        <v>0</v>
      </c>
      <c r="J18" s="134">
        <f t="shared" si="2"/>
        <v>0</v>
      </c>
      <c r="K18" s="134">
        <f t="shared" si="2"/>
        <v>0</v>
      </c>
      <c r="L18" s="134">
        <f t="shared" si="2"/>
        <v>0</v>
      </c>
      <c r="M18" s="134">
        <f t="shared" si="2"/>
        <v>0</v>
      </c>
      <c r="N18" s="134">
        <f t="shared" si="2"/>
        <v>0</v>
      </c>
      <c r="O18" s="134">
        <f t="shared" si="2"/>
        <v>0</v>
      </c>
      <c r="P18" s="134">
        <f t="shared" si="2"/>
        <v>0</v>
      </c>
      <c r="Q18" s="134">
        <f t="shared" si="2"/>
        <v>0</v>
      </c>
      <c r="R18" s="134">
        <f t="shared" si="2"/>
        <v>0</v>
      </c>
      <c r="S18" s="131"/>
      <c r="T18" s="131"/>
      <c r="W18" s="131"/>
      <c r="X18" s="131"/>
      <c r="Y18" s="131"/>
      <c r="Z18" s="131"/>
      <c r="AA18" s="131"/>
      <c r="AB18" s="131"/>
      <c r="AC18" s="131"/>
      <c r="AD18" s="131"/>
    </row>
    <row r="19" spans="1:30" ht="30" x14ac:dyDescent="0.25">
      <c r="A19" s="128" t="s">
        <v>47</v>
      </c>
      <c r="B19" s="129" t="s">
        <v>48</v>
      </c>
      <c r="C19" s="127">
        <f>SUM(D19:R19)</f>
        <v>0</v>
      </c>
      <c r="D19" s="127">
        <v>0</v>
      </c>
      <c r="E19" s="127">
        <v>0</v>
      </c>
      <c r="F19" s="127">
        <v>0</v>
      </c>
      <c r="G19" s="127">
        <v>0</v>
      </c>
      <c r="H19" s="127">
        <v>0</v>
      </c>
      <c r="I19" s="127">
        <v>0</v>
      </c>
      <c r="J19" s="127">
        <v>0</v>
      </c>
      <c r="K19" s="127">
        <v>0</v>
      </c>
      <c r="L19" s="127">
        <v>0</v>
      </c>
      <c r="M19" s="127">
        <v>0</v>
      </c>
      <c r="N19" s="127">
        <v>0</v>
      </c>
      <c r="O19" s="127">
        <v>0</v>
      </c>
      <c r="P19" s="127">
        <v>0</v>
      </c>
      <c r="Q19" s="127">
        <v>0</v>
      </c>
      <c r="R19" s="127">
        <v>0</v>
      </c>
      <c r="S19" s="133"/>
      <c r="T19" s="133"/>
      <c r="W19" s="133"/>
      <c r="X19" s="133"/>
      <c r="Y19" s="133"/>
      <c r="Z19" s="133"/>
      <c r="AA19" s="133"/>
      <c r="AB19" s="133"/>
      <c r="AC19" s="133"/>
      <c r="AD19" s="133"/>
    </row>
    <row r="20" spans="1:30" ht="45" x14ac:dyDescent="0.25">
      <c r="A20" s="128" t="s">
        <v>49</v>
      </c>
      <c r="B20" s="129" t="s">
        <v>53</v>
      </c>
      <c r="C20" s="127">
        <f>SUM(D20:R20)</f>
        <v>0</v>
      </c>
      <c r="D20" s="127">
        <v>0</v>
      </c>
      <c r="E20" s="127">
        <v>0</v>
      </c>
      <c r="F20" s="127">
        <v>0</v>
      </c>
      <c r="G20" s="127">
        <v>0</v>
      </c>
      <c r="H20" s="127">
        <v>0</v>
      </c>
      <c r="I20" s="127">
        <v>0</v>
      </c>
      <c r="J20" s="127">
        <v>0</v>
      </c>
      <c r="K20" s="127">
        <v>0</v>
      </c>
      <c r="L20" s="127">
        <v>0</v>
      </c>
      <c r="M20" s="127">
        <v>0</v>
      </c>
      <c r="N20" s="127">
        <v>0</v>
      </c>
      <c r="O20" s="127">
        <v>0</v>
      </c>
      <c r="P20" s="127">
        <v>0</v>
      </c>
      <c r="Q20" s="127">
        <v>0</v>
      </c>
      <c r="R20" s="127">
        <v>0</v>
      </c>
    </row>
    <row r="21" spans="1:30" s="125" customFormat="1" x14ac:dyDescent="0.25">
      <c r="A21" s="121" t="s">
        <v>32</v>
      </c>
      <c r="B21" s="122" t="s">
        <v>42</v>
      </c>
      <c r="C21" s="120">
        <f>SUM(D21:R21)</f>
        <v>0</v>
      </c>
      <c r="D21" s="120">
        <v>0</v>
      </c>
      <c r="E21" s="120">
        <v>0</v>
      </c>
      <c r="F21" s="120">
        <v>0</v>
      </c>
      <c r="G21" s="120">
        <v>0</v>
      </c>
      <c r="H21" s="120">
        <v>0</v>
      </c>
      <c r="I21" s="120">
        <v>0</v>
      </c>
      <c r="J21" s="120">
        <v>0</v>
      </c>
      <c r="K21" s="120">
        <v>0</v>
      </c>
      <c r="L21" s="120">
        <v>0</v>
      </c>
      <c r="M21" s="120">
        <v>0</v>
      </c>
      <c r="N21" s="120">
        <v>0</v>
      </c>
      <c r="O21" s="120">
        <v>0</v>
      </c>
      <c r="P21" s="120">
        <v>0</v>
      </c>
      <c r="Q21" s="120">
        <v>0</v>
      </c>
      <c r="R21" s="120">
        <v>0</v>
      </c>
    </row>
    <row r="22" spans="1:30" x14ac:dyDescent="0.25">
      <c r="A22" s="121" t="s">
        <v>38</v>
      </c>
      <c r="B22" s="122" t="s">
        <v>43</v>
      </c>
      <c r="C22" s="120">
        <f>SUM(D22:R22)</f>
        <v>72006.080000000002</v>
      </c>
      <c r="D22" s="120">
        <v>0</v>
      </c>
      <c r="E22" s="120">
        <v>72006.080000000002</v>
      </c>
      <c r="F22" s="120">
        <v>0</v>
      </c>
      <c r="G22" s="120">
        <v>0</v>
      </c>
      <c r="H22" s="120">
        <v>0</v>
      </c>
      <c r="I22" s="120">
        <v>0</v>
      </c>
      <c r="J22" s="120">
        <v>0</v>
      </c>
      <c r="K22" s="120">
        <v>0</v>
      </c>
      <c r="L22" s="120">
        <v>0</v>
      </c>
      <c r="M22" s="120">
        <v>0</v>
      </c>
      <c r="N22" s="120">
        <v>0</v>
      </c>
      <c r="O22" s="120">
        <v>0</v>
      </c>
      <c r="P22" s="120">
        <v>0</v>
      </c>
      <c r="Q22" s="120">
        <v>0</v>
      </c>
      <c r="R22" s="120">
        <v>0</v>
      </c>
    </row>
    <row r="23" spans="1:30" ht="34.5" customHeight="1" x14ac:dyDescent="0.25">
      <c r="A23" s="121" t="s">
        <v>44</v>
      </c>
      <c r="B23" s="122" t="s">
        <v>52</v>
      </c>
      <c r="C23" s="120">
        <f>SUM(D23:R23)</f>
        <v>0</v>
      </c>
      <c r="D23" s="120">
        <v>0</v>
      </c>
      <c r="E23" s="120">
        <v>0</v>
      </c>
      <c r="F23" s="120">
        <v>0</v>
      </c>
      <c r="G23" s="120">
        <v>0</v>
      </c>
      <c r="H23" s="120">
        <v>0</v>
      </c>
      <c r="I23" s="120">
        <v>0</v>
      </c>
      <c r="J23" s="120">
        <v>0</v>
      </c>
      <c r="K23" s="120">
        <v>0</v>
      </c>
      <c r="L23" s="120">
        <v>0</v>
      </c>
      <c r="M23" s="120">
        <v>0</v>
      </c>
      <c r="N23" s="120">
        <v>0</v>
      </c>
      <c r="O23" s="120">
        <v>0</v>
      </c>
      <c r="P23" s="120">
        <v>0</v>
      </c>
      <c r="Q23" s="120">
        <v>0</v>
      </c>
      <c r="R23" s="120">
        <v>0</v>
      </c>
    </row>
    <row r="24" spans="1:30" x14ac:dyDescent="0.25">
      <c r="A24" s="143"/>
      <c r="B24" s="143" t="s">
        <v>51</v>
      </c>
      <c r="C24" s="120">
        <f>C14+C21+C22+C23</f>
        <v>83642.724099760002</v>
      </c>
      <c r="D24" s="120">
        <f t="shared" ref="D24:R24" si="3">D14+D21+D22+D23</f>
        <v>0</v>
      </c>
      <c r="E24" s="120">
        <f t="shared" si="3"/>
        <v>72006.080000000002</v>
      </c>
      <c r="F24" s="120">
        <f t="shared" si="3"/>
        <v>1778.0508281866669</v>
      </c>
      <c r="G24" s="120">
        <f t="shared" si="3"/>
        <v>1778.0508281866669</v>
      </c>
      <c r="H24" s="120">
        <f t="shared" si="3"/>
        <v>1778.0508281866669</v>
      </c>
      <c r="I24" s="120">
        <f t="shared" si="3"/>
        <v>630.24916152000003</v>
      </c>
      <c r="J24" s="120">
        <f t="shared" si="3"/>
        <v>630.24916152000003</v>
      </c>
      <c r="K24" s="120">
        <f t="shared" si="3"/>
        <v>630.24916152000003</v>
      </c>
      <c r="L24" s="120">
        <f t="shared" si="3"/>
        <v>630.24916152000003</v>
      </c>
      <c r="M24" s="120">
        <f t="shared" si="3"/>
        <v>630.24916152000003</v>
      </c>
      <c r="N24" s="120">
        <f t="shared" si="3"/>
        <v>630.24916152000003</v>
      </c>
      <c r="O24" s="120">
        <f t="shared" si="3"/>
        <v>630.24916152000003</v>
      </c>
      <c r="P24" s="120">
        <f t="shared" si="3"/>
        <v>630.24916152000003</v>
      </c>
      <c r="Q24" s="120">
        <f t="shared" si="3"/>
        <v>630.24916152000003</v>
      </c>
      <c r="R24" s="120">
        <f t="shared" si="3"/>
        <v>630.24916152000003</v>
      </c>
    </row>
    <row r="25" spans="1:30" s="132" customFormat="1" x14ac:dyDescent="0.25">
      <c r="A25" s="144"/>
      <c r="B25" s="142" t="s">
        <v>117</v>
      </c>
      <c r="C25" s="134">
        <f>ROUND(C24/1.2,3)</f>
        <v>69702.27</v>
      </c>
      <c r="D25" s="134">
        <f t="shared" ref="D25:R25" si="4">ROUND(D24/1.2,3)</f>
        <v>0</v>
      </c>
      <c r="E25" s="134">
        <f t="shared" si="4"/>
        <v>60005.067000000003</v>
      </c>
      <c r="F25" s="134">
        <f t="shared" si="4"/>
        <v>1481.7090000000001</v>
      </c>
      <c r="G25" s="134">
        <f t="shared" si="4"/>
        <v>1481.7090000000001</v>
      </c>
      <c r="H25" s="134">
        <f t="shared" si="4"/>
        <v>1481.7090000000001</v>
      </c>
      <c r="I25" s="134">
        <f t="shared" si="4"/>
        <v>525.20799999999997</v>
      </c>
      <c r="J25" s="134">
        <f t="shared" si="4"/>
        <v>525.20799999999997</v>
      </c>
      <c r="K25" s="134">
        <f t="shared" si="4"/>
        <v>525.20799999999997</v>
      </c>
      <c r="L25" s="134">
        <f t="shared" si="4"/>
        <v>525.20799999999997</v>
      </c>
      <c r="M25" s="134">
        <f t="shared" si="4"/>
        <v>525.20799999999997</v>
      </c>
      <c r="N25" s="134">
        <f t="shared" si="4"/>
        <v>525.20799999999997</v>
      </c>
      <c r="O25" s="134">
        <f t="shared" si="4"/>
        <v>525.20799999999997</v>
      </c>
      <c r="P25" s="134">
        <f t="shared" si="4"/>
        <v>525.20799999999997</v>
      </c>
      <c r="Q25" s="134">
        <f t="shared" si="4"/>
        <v>525.20799999999997</v>
      </c>
      <c r="R25" s="134">
        <f t="shared" si="4"/>
        <v>525.20799999999997</v>
      </c>
    </row>
    <row r="26" spans="1:30" ht="22.9" customHeight="1" x14ac:dyDescent="0.25">
      <c r="B26" s="155" t="s">
        <v>118</v>
      </c>
    </row>
    <row r="29" spans="1:30" x14ac:dyDescent="0.25">
      <c r="U29" s="145"/>
      <c r="V29" s="145"/>
    </row>
    <row r="30" spans="1:30" x14ac:dyDescent="0.25">
      <c r="U30" s="145"/>
      <c r="V30" s="145"/>
    </row>
    <row r="31" spans="1:30" x14ac:dyDescent="0.25">
      <c r="U31" s="146"/>
      <c r="V31" s="147"/>
    </row>
    <row r="32" spans="1:30" x14ac:dyDescent="0.25">
      <c r="U32" s="146"/>
      <c r="V32" s="148"/>
    </row>
    <row r="33" spans="21:22" x14ac:dyDescent="0.25">
      <c r="U33" s="146"/>
      <c r="V33" s="147"/>
    </row>
    <row r="34" spans="21:22" x14ac:dyDescent="0.25">
      <c r="U34" s="149"/>
      <c r="V34" s="148"/>
    </row>
    <row r="35" spans="21:22" x14ac:dyDescent="0.25">
      <c r="U35" s="150"/>
      <c r="V35" s="151"/>
    </row>
    <row r="36" spans="21:22" x14ac:dyDescent="0.25">
      <c r="U36" s="149"/>
      <c r="V36" s="148"/>
    </row>
    <row r="37" spans="21:22" x14ac:dyDescent="0.25">
      <c r="U37" s="146"/>
      <c r="V37" s="147"/>
    </row>
    <row r="38" spans="21:22" x14ac:dyDescent="0.25">
      <c r="U38" s="150"/>
      <c r="V38" s="152"/>
    </row>
    <row r="39" spans="21:22" x14ac:dyDescent="0.25">
      <c r="U39" s="149"/>
      <c r="V39" s="148"/>
    </row>
    <row r="40" spans="21:22" x14ac:dyDescent="0.25">
      <c r="U40" s="150"/>
      <c r="V40" s="152"/>
    </row>
    <row r="41" spans="21:22" x14ac:dyDescent="0.25">
      <c r="U41" s="149"/>
      <c r="V41" s="148"/>
    </row>
    <row r="42" spans="21:22" x14ac:dyDescent="0.25">
      <c r="U42" s="146"/>
      <c r="V42" s="147"/>
    </row>
    <row r="43" spans="21:22" x14ac:dyDescent="0.25">
      <c r="U43" s="153"/>
      <c r="V43" s="148"/>
    </row>
    <row r="44" spans="21:22" x14ac:dyDescent="0.25">
      <c r="U44" s="243"/>
      <c r="V44" s="243"/>
    </row>
    <row r="45" spans="21:22" x14ac:dyDescent="0.25">
      <c r="U45" s="146"/>
      <c r="V45" s="154"/>
    </row>
    <row r="46" spans="21:22" x14ac:dyDescent="0.25">
      <c r="U46" s="145"/>
      <c r="V46" s="145"/>
    </row>
    <row r="47" spans="21:22" x14ac:dyDescent="0.25">
      <c r="U47" s="145"/>
      <c r="V47" s="145"/>
    </row>
  </sheetData>
  <mergeCells count="10">
    <mergeCell ref="AA6:AO6"/>
    <mergeCell ref="A5:A6"/>
    <mergeCell ref="B5:B6"/>
    <mergeCell ref="C5:C6"/>
    <mergeCell ref="D5:R5"/>
    <mergeCell ref="K1:R1"/>
    <mergeCell ref="A7:R7"/>
    <mergeCell ref="U44:V44"/>
    <mergeCell ref="A13:R13"/>
    <mergeCell ref="A3:R3"/>
  </mergeCells>
  <phoneticPr fontId="46" type="noConversion"/>
  <pageMargins left="0.52" right="0.46" top="0.74803149606299213" bottom="0.74803149606299213" header="0.31496062992125984" footer="0.31496062992125984"/>
  <pageSetup paperSize="9" scale="6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O40"/>
  <sheetViews>
    <sheetView view="pageBreakPreview" topLeftCell="A11" zoomScale="85" zoomScaleNormal="90" zoomScaleSheetLayoutView="85" workbookViewId="0">
      <selection activeCell="C11" sqref="C11:D11"/>
    </sheetView>
  </sheetViews>
  <sheetFormatPr defaultColWidth="9.140625" defaultRowHeight="15" customHeight="1" outlineLevelRow="1" x14ac:dyDescent="0.25"/>
  <cols>
    <col min="1" max="1" width="6.7109375" style="106" customWidth="1"/>
    <col min="2" max="2" width="42.5703125" style="25" customWidth="1"/>
    <col min="3" max="3" width="13.140625" style="20" customWidth="1"/>
    <col min="4" max="6" width="13.7109375" style="23" customWidth="1"/>
    <col min="7" max="7" width="13.7109375" style="22" customWidth="1"/>
    <col min="8" max="10" width="13.7109375" style="23" customWidth="1"/>
    <col min="11" max="11" width="13.7109375" style="21" customWidth="1"/>
    <col min="12" max="12" width="14.42578125" style="23" customWidth="1"/>
    <col min="13" max="14" width="13.7109375" style="23" customWidth="1"/>
    <col min="15" max="15" width="34" style="24" customWidth="1"/>
    <col min="16" max="16384" width="9.140625" style="24"/>
  </cols>
  <sheetData>
    <row r="1" spans="1:14" ht="15" hidden="1" customHeight="1" x14ac:dyDescent="0.25">
      <c r="B1" s="19" t="s">
        <v>72</v>
      </c>
      <c r="D1" s="21"/>
      <c r="E1" s="21"/>
      <c r="F1" s="21"/>
    </row>
    <row r="2" spans="1:14" ht="15" hidden="1" customHeight="1" thickBot="1" x14ac:dyDescent="0.3">
      <c r="I2" s="23" t="s">
        <v>73</v>
      </c>
      <c r="J2" s="21" t="s">
        <v>74</v>
      </c>
      <c r="L2" s="21"/>
      <c r="M2" s="21"/>
      <c r="N2" s="21"/>
    </row>
    <row r="3" spans="1:14" s="36" customFormat="1" ht="15" hidden="1" customHeight="1" thickBot="1" x14ac:dyDescent="0.3">
      <c r="A3" s="107"/>
      <c r="B3" s="26"/>
      <c r="C3" s="27"/>
      <c r="D3" s="28"/>
      <c r="E3" s="28"/>
      <c r="F3" s="29"/>
      <c r="G3" s="30" t="s">
        <v>75</v>
      </c>
      <c r="H3" s="31"/>
      <c r="I3" s="31"/>
      <c r="J3" s="32"/>
      <c r="K3" s="33" t="s">
        <v>76</v>
      </c>
      <c r="L3" s="34"/>
      <c r="M3" s="34"/>
      <c r="N3" s="35"/>
    </row>
    <row r="4" spans="1:14" s="36" customFormat="1" ht="15" hidden="1" customHeight="1" x14ac:dyDescent="0.25">
      <c r="A4" s="107"/>
      <c r="B4" s="37" t="s">
        <v>77</v>
      </c>
      <c r="C4" s="38" t="e">
        <f>G4+K4</f>
        <v>#REF!</v>
      </c>
      <c r="D4" s="39"/>
      <c r="E4" s="39"/>
      <c r="F4" s="40"/>
      <c r="G4" s="41" t="e">
        <f>#REF!+#REF!+H4+I4+J4</f>
        <v>#REF!</v>
      </c>
      <c r="H4" s="42">
        <f>H24</f>
        <v>15453.01</v>
      </c>
      <c r="I4" s="42">
        <f>I24</f>
        <v>20235.91</v>
      </c>
      <c r="J4" s="42">
        <f>J24</f>
        <v>23533.040000000001</v>
      </c>
      <c r="K4" s="41" t="e">
        <f>#REF!+#REF!+L4+M4+N4</f>
        <v>#REF!</v>
      </c>
      <c r="L4" s="42">
        <f>L24</f>
        <v>11650.32</v>
      </c>
      <c r="M4" s="42">
        <f>M24</f>
        <v>4182.72</v>
      </c>
      <c r="N4" s="42">
        <f>N24</f>
        <v>9697.9</v>
      </c>
    </row>
    <row r="5" spans="1:14" s="36" customFormat="1" ht="15" hidden="1" customHeight="1" x14ac:dyDescent="0.25">
      <c r="A5" s="107"/>
      <c r="B5" s="43"/>
      <c r="C5" s="44" t="e">
        <f>G5+K5</f>
        <v>#REF!</v>
      </c>
      <c r="D5" s="45"/>
      <c r="E5" s="45"/>
      <c r="F5" s="46"/>
      <c r="G5" s="47" t="e">
        <f>#REF!+#REF!+H5+I5+J5</f>
        <v>#REF!</v>
      </c>
      <c r="H5" s="45"/>
      <c r="I5" s="45"/>
      <c r="J5" s="46"/>
      <c r="K5" s="47" t="e">
        <f>#REF!+#REF!+L5+M5+N5</f>
        <v>#REF!</v>
      </c>
      <c r="L5" s="45"/>
      <c r="M5" s="45"/>
      <c r="N5" s="48"/>
    </row>
    <row r="6" spans="1:14" s="36" customFormat="1" ht="15" hidden="1" customHeight="1" x14ac:dyDescent="0.25">
      <c r="A6" s="107"/>
      <c r="B6" s="49" t="s">
        <v>78</v>
      </c>
      <c r="C6" s="44" t="e">
        <f>G6+K6</f>
        <v>#REF!</v>
      </c>
      <c r="D6" s="50"/>
      <c r="E6" s="50"/>
      <c r="F6" s="51"/>
      <c r="G6" s="47" t="e">
        <f>#REF!+#REF!+H6+I6+J6</f>
        <v>#REF!</v>
      </c>
      <c r="H6" s="50" t="e">
        <f>#REF!</f>
        <v>#REF!</v>
      </c>
      <c r="I6" s="50" t="e">
        <f>#REF!</f>
        <v>#REF!</v>
      </c>
      <c r="J6" s="50" t="e">
        <f>#REF!</f>
        <v>#REF!</v>
      </c>
      <c r="K6" s="47" t="e">
        <f>#REF!+#REF!+L6+M6+N6</f>
        <v>#REF!</v>
      </c>
      <c r="L6" s="50" t="e">
        <f>#REF!</f>
        <v>#REF!</v>
      </c>
      <c r="M6" s="50" t="e">
        <f>#REF!</f>
        <v>#REF!</v>
      </c>
      <c r="N6" s="50" t="e">
        <f>#REF!</f>
        <v>#REF!</v>
      </c>
    </row>
    <row r="7" spans="1:14" s="36" customFormat="1" ht="15" hidden="1" customHeight="1" x14ac:dyDescent="0.25">
      <c r="A7" s="107"/>
      <c r="B7" s="43" t="s">
        <v>79</v>
      </c>
      <c r="C7" s="44" t="e">
        <f>G7+K7</f>
        <v>#REF!</v>
      </c>
      <c r="D7" s="45"/>
      <c r="E7" s="45"/>
      <c r="F7" s="46"/>
      <c r="G7" s="47" t="e">
        <f>#REF!+#REF!+H7+I7+J7</f>
        <v>#REF!</v>
      </c>
      <c r="H7" s="45" t="e">
        <f>H9-H4-H6</f>
        <v>#REF!</v>
      </c>
      <c r="I7" s="45" t="e">
        <f>I9-I4-I6</f>
        <v>#REF!</v>
      </c>
      <c r="J7" s="45" t="e">
        <f>J9-J4-J6</f>
        <v>#REF!</v>
      </c>
      <c r="K7" s="47" t="e">
        <f>#REF!+#REF!+L7+M7+N7</f>
        <v>#REF!</v>
      </c>
      <c r="L7" s="45" t="e">
        <f>L9-L4-L6</f>
        <v>#REF!</v>
      </c>
      <c r="M7" s="45" t="e">
        <f>M9-M4-M6</f>
        <v>#REF!</v>
      </c>
      <c r="N7" s="45" t="e">
        <f>N9-N4-N6</f>
        <v>#REF!</v>
      </c>
    </row>
    <row r="8" spans="1:14" s="36" customFormat="1" ht="15" hidden="1" customHeight="1" x14ac:dyDescent="0.25">
      <c r="A8" s="107"/>
      <c r="B8" s="49"/>
      <c r="C8" s="52"/>
      <c r="D8" s="50"/>
      <c r="E8" s="50"/>
      <c r="F8" s="51"/>
      <c r="G8" s="53"/>
      <c r="H8" s="50"/>
      <c r="I8" s="50"/>
      <c r="J8" s="51"/>
      <c r="K8" s="53"/>
      <c r="L8" s="50"/>
      <c r="M8" s="50"/>
      <c r="N8" s="51"/>
    </row>
    <row r="9" spans="1:14" s="36" customFormat="1" ht="35.25" hidden="1" customHeight="1" thickBot="1" x14ac:dyDescent="0.3">
      <c r="A9" s="107"/>
      <c r="B9" s="54" t="s">
        <v>80</v>
      </c>
      <c r="C9" s="55" t="e">
        <f>G9+K9</f>
        <v>#REF!</v>
      </c>
      <c r="D9" s="56">
        <f>H9+L9</f>
        <v>2301443.1800000002</v>
      </c>
      <c r="E9" s="56">
        <f>I9+M9</f>
        <v>340354.39</v>
      </c>
      <c r="F9" s="56">
        <f>J9+N9</f>
        <v>343026.08999999997</v>
      </c>
      <c r="G9" s="57" t="e">
        <f>#REF!+#REF!+H9+I9+J9</f>
        <v>#REF!</v>
      </c>
      <c r="H9" s="56">
        <v>1319267</v>
      </c>
      <c r="I9" s="56">
        <v>145501</v>
      </c>
      <c r="J9" s="58">
        <v>151455</v>
      </c>
      <c r="K9" s="57" t="e">
        <f>#REF!+#REF!+L9+M9+N9</f>
        <v>#REF!</v>
      </c>
      <c r="L9" s="56">
        <v>982176.18</v>
      </c>
      <c r="M9" s="56">
        <v>194853.39</v>
      </c>
      <c r="N9" s="59">
        <v>191571.09</v>
      </c>
    </row>
    <row r="10" spans="1:14" s="36" customFormat="1" ht="15" hidden="1" customHeight="1" x14ac:dyDescent="0.25">
      <c r="A10" s="107"/>
      <c r="B10" s="60"/>
      <c r="C10" s="61"/>
      <c r="D10" s="62" t="e">
        <f>#REF!-D9</f>
        <v>#REF!</v>
      </c>
      <c r="E10" s="62" t="e">
        <f>#REF!-E9</f>
        <v>#REF!</v>
      </c>
      <c r="F10" s="62" t="e">
        <f>#REF!-F9</f>
        <v>#REF!</v>
      </c>
      <c r="G10" s="63" t="e">
        <f>#REF!-G9</f>
        <v>#REF!</v>
      </c>
      <c r="H10" s="63" t="e">
        <f>#REF!-H9</f>
        <v>#REF!</v>
      </c>
      <c r="I10" s="63" t="e">
        <f>#REF!-I9</f>
        <v>#REF!</v>
      </c>
      <c r="J10" s="63" t="e">
        <f>#REF!-J9</f>
        <v>#REF!</v>
      </c>
      <c r="K10" s="63" t="e">
        <f>#REF!-K9</f>
        <v>#REF!</v>
      </c>
      <c r="L10" s="62" t="e">
        <f>#REF!-L9</f>
        <v>#REF!</v>
      </c>
      <c r="M10" s="62" t="e">
        <f>#REF!-M9</f>
        <v>#REF!</v>
      </c>
      <c r="N10" s="62" t="e">
        <f>#REF!-N9</f>
        <v>#REF!</v>
      </c>
    </row>
    <row r="11" spans="1:14" s="67" customFormat="1" ht="22.5" customHeight="1" x14ac:dyDescent="0.25">
      <c r="A11" s="107"/>
      <c r="B11" s="64"/>
      <c r="C11" s="161"/>
      <c r="D11" s="162" t="s">
        <v>120</v>
      </c>
      <c r="E11" s="65"/>
      <c r="F11" s="65"/>
      <c r="G11" s="65"/>
      <c r="H11" s="65"/>
      <c r="I11" s="65"/>
      <c r="J11" s="65"/>
      <c r="K11" s="65"/>
      <c r="L11" s="65"/>
      <c r="M11" s="65"/>
      <c r="N11" s="66" t="s">
        <v>81</v>
      </c>
    </row>
    <row r="12" spans="1:14" s="68" customFormat="1" ht="43.5" customHeight="1" x14ac:dyDescent="0.25">
      <c r="A12" s="250" t="s">
        <v>82</v>
      </c>
      <c r="B12" s="250"/>
      <c r="C12" s="250"/>
      <c r="D12" s="250"/>
      <c r="E12" s="250"/>
      <c r="F12" s="250"/>
      <c r="G12" s="250"/>
      <c r="H12" s="250"/>
      <c r="I12" s="250"/>
      <c r="J12" s="250"/>
      <c r="K12" s="250"/>
      <c r="L12" s="250"/>
      <c r="M12" s="250"/>
      <c r="N12" s="250"/>
    </row>
    <row r="13" spans="1:14" s="36" customFormat="1" ht="30.75" customHeight="1" x14ac:dyDescent="0.25">
      <c r="A13" s="251" t="s">
        <v>20</v>
      </c>
      <c r="B13" s="252" t="s">
        <v>50</v>
      </c>
      <c r="C13" s="252" t="s">
        <v>83</v>
      </c>
      <c r="D13" s="252"/>
      <c r="E13" s="252"/>
      <c r="F13" s="252"/>
      <c r="G13" s="252" t="s">
        <v>27</v>
      </c>
      <c r="H13" s="252"/>
      <c r="I13" s="252"/>
      <c r="J13" s="252"/>
      <c r="K13" s="252" t="s">
        <v>33</v>
      </c>
      <c r="L13" s="252"/>
      <c r="M13" s="252"/>
      <c r="N13" s="252"/>
    </row>
    <row r="14" spans="1:14" s="70" customFormat="1" ht="33" customHeight="1" x14ac:dyDescent="0.25">
      <c r="A14" s="251"/>
      <c r="B14" s="252"/>
      <c r="C14" s="92" t="s">
        <v>34</v>
      </c>
      <c r="D14" s="69" t="s">
        <v>35</v>
      </c>
      <c r="E14" s="69" t="s">
        <v>36</v>
      </c>
      <c r="F14" s="69" t="s">
        <v>37</v>
      </c>
      <c r="G14" s="92" t="s">
        <v>34</v>
      </c>
      <c r="H14" s="69" t="s">
        <v>35</v>
      </c>
      <c r="I14" s="69" t="s">
        <v>36</v>
      </c>
      <c r="J14" s="69" t="s">
        <v>37</v>
      </c>
      <c r="K14" s="92" t="s">
        <v>34</v>
      </c>
      <c r="L14" s="69" t="s">
        <v>35</v>
      </c>
      <c r="M14" s="69" t="s">
        <v>36</v>
      </c>
      <c r="N14" s="69" t="s">
        <v>37</v>
      </c>
    </row>
    <row r="15" spans="1:14" s="71" customFormat="1" ht="55.15" customHeight="1" x14ac:dyDescent="0.25">
      <c r="A15" s="108"/>
      <c r="B15" s="93" t="s">
        <v>84</v>
      </c>
      <c r="C15" s="94">
        <f>C16</f>
        <v>326684.47500000003</v>
      </c>
      <c r="D15" s="94">
        <f t="shared" ref="D15:N15" si="0">D16</f>
        <v>64451.476999999999</v>
      </c>
      <c r="E15" s="94">
        <f t="shared" si="0"/>
        <v>108152.66499999999</v>
      </c>
      <c r="F15" s="94">
        <f t="shared" si="0"/>
        <v>154080.33299999998</v>
      </c>
      <c r="G15" s="94">
        <f t="shared" si="0"/>
        <v>168863.74400000001</v>
      </c>
      <c r="H15" s="94">
        <f t="shared" si="0"/>
        <v>30951.609000000004</v>
      </c>
      <c r="I15" s="94">
        <f t="shared" si="0"/>
        <v>63729.535000000003</v>
      </c>
      <c r="J15" s="94">
        <f t="shared" si="0"/>
        <v>74182.600000000006</v>
      </c>
      <c r="K15" s="94">
        <f t="shared" si="0"/>
        <v>157820.731</v>
      </c>
      <c r="L15" s="94">
        <f t="shared" si="0"/>
        <v>33499.868000000002</v>
      </c>
      <c r="M15" s="94">
        <f t="shared" si="0"/>
        <v>44423.130000000005</v>
      </c>
      <c r="N15" s="94">
        <f t="shared" si="0"/>
        <v>79897.733000000007</v>
      </c>
    </row>
    <row r="16" spans="1:14" s="72" customFormat="1" ht="33" customHeight="1" x14ac:dyDescent="0.25">
      <c r="A16" s="109">
        <v>1</v>
      </c>
      <c r="B16" s="95" t="s">
        <v>85</v>
      </c>
      <c r="C16" s="96">
        <f>C17+C20+C23+C28</f>
        <v>326684.47500000003</v>
      </c>
      <c r="D16" s="96">
        <f t="shared" ref="D16:N16" si="1">D17+D20+D23+D28</f>
        <v>64451.476999999999</v>
      </c>
      <c r="E16" s="96">
        <f t="shared" si="1"/>
        <v>108152.66499999999</v>
      </c>
      <c r="F16" s="96">
        <f t="shared" si="1"/>
        <v>154080.33299999998</v>
      </c>
      <c r="G16" s="96">
        <f t="shared" si="1"/>
        <v>168863.74400000001</v>
      </c>
      <c r="H16" s="96">
        <f t="shared" si="1"/>
        <v>30951.609000000004</v>
      </c>
      <c r="I16" s="96">
        <f t="shared" si="1"/>
        <v>63729.535000000003</v>
      </c>
      <c r="J16" s="96">
        <f t="shared" si="1"/>
        <v>74182.600000000006</v>
      </c>
      <c r="K16" s="96">
        <f t="shared" si="1"/>
        <v>157820.731</v>
      </c>
      <c r="L16" s="96">
        <f t="shared" si="1"/>
        <v>33499.868000000002</v>
      </c>
      <c r="M16" s="96">
        <f t="shared" si="1"/>
        <v>44423.130000000005</v>
      </c>
      <c r="N16" s="96">
        <f t="shared" si="1"/>
        <v>79897.733000000007</v>
      </c>
    </row>
    <row r="17" spans="1:15" s="74" customFormat="1" ht="22.5" customHeight="1" x14ac:dyDescent="0.25">
      <c r="A17" s="69" t="s">
        <v>62</v>
      </c>
      <c r="B17" s="97" t="s">
        <v>86</v>
      </c>
      <c r="C17" s="73">
        <f>C18</f>
        <v>44233.404999999999</v>
      </c>
      <c r="D17" s="73">
        <f t="shared" ref="D17:F17" si="2">D18</f>
        <v>14363.156999999999</v>
      </c>
      <c r="E17" s="73">
        <f t="shared" si="2"/>
        <v>14930.715</v>
      </c>
      <c r="F17" s="73">
        <f t="shared" si="2"/>
        <v>14939.532999999999</v>
      </c>
      <c r="G17" s="73">
        <f>G18</f>
        <v>21578.243999999999</v>
      </c>
      <c r="H17" s="73">
        <f t="shared" ref="H17:J17" si="3">H18</f>
        <v>6789.0990000000002</v>
      </c>
      <c r="I17" s="73">
        <f t="shared" si="3"/>
        <v>7450.3950000000004</v>
      </c>
      <c r="J17" s="73">
        <f t="shared" si="3"/>
        <v>7338.75</v>
      </c>
      <c r="K17" s="73">
        <f>K18</f>
        <v>22655.161</v>
      </c>
      <c r="L17" s="73">
        <f t="shared" ref="L17:N17" si="4">L18</f>
        <v>7574.058</v>
      </c>
      <c r="M17" s="73">
        <f t="shared" si="4"/>
        <v>7480.32</v>
      </c>
      <c r="N17" s="73">
        <f t="shared" si="4"/>
        <v>7600.7830000000004</v>
      </c>
    </row>
    <row r="18" spans="1:15" s="76" customFormat="1" ht="31.5" customHeight="1" outlineLevel="1" x14ac:dyDescent="0.25">
      <c r="A18" s="110" t="s">
        <v>87</v>
      </c>
      <c r="B18" s="98" t="s">
        <v>88</v>
      </c>
      <c r="C18" s="99">
        <f>F18+E18+D18</f>
        <v>44233.404999999999</v>
      </c>
      <c r="D18" s="75">
        <f>H18+L18</f>
        <v>14363.156999999999</v>
      </c>
      <c r="E18" s="75">
        <f>I18+M18</f>
        <v>14930.715</v>
      </c>
      <c r="F18" s="75">
        <f>J18+N18</f>
        <v>14939.532999999999</v>
      </c>
      <c r="G18" s="75">
        <f>H18+I18+J18</f>
        <v>21578.243999999999</v>
      </c>
      <c r="H18" s="75">
        <v>6789.0990000000002</v>
      </c>
      <c r="I18" s="75">
        <v>7450.3950000000004</v>
      </c>
      <c r="J18" s="75">
        <v>7338.75</v>
      </c>
      <c r="K18" s="75">
        <f>L18+M18+N18</f>
        <v>22655.161</v>
      </c>
      <c r="L18" s="75">
        <v>7574.058</v>
      </c>
      <c r="M18" s="75">
        <v>7480.32</v>
      </c>
      <c r="N18" s="75">
        <v>7600.7830000000004</v>
      </c>
    </row>
    <row r="19" spans="1:15" s="82" customFormat="1" ht="38.25" customHeight="1" outlineLevel="1" x14ac:dyDescent="0.2">
      <c r="A19" s="112"/>
      <c r="B19" s="101" t="s">
        <v>93</v>
      </c>
      <c r="C19" s="80">
        <f>C18/1.2</f>
        <v>36861.170833333337</v>
      </c>
      <c r="D19" s="80">
        <f>D18/1.2</f>
        <v>11969.297500000001</v>
      </c>
      <c r="E19" s="80">
        <f>E18/1.2</f>
        <v>12442.262500000001</v>
      </c>
      <c r="F19" s="80">
        <f t="shared" ref="F19:G19" si="5">F18/1.2</f>
        <v>12449.610833333334</v>
      </c>
      <c r="G19" s="80">
        <f t="shared" si="5"/>
        <v>17981.87</v>
      </c>
      <c r="H19" s="80">
        <f>H18/1.2</f>
        <v>5657.5825000000004</v>
      </c>
      <c r="I19" s="80">
        <f t="shared" ref="I19:N19" si="6">I18/1.2</f>
        <v>6208.6625000000004</v>
      </c>
      <c r="J19" s="80">
        <f t="shared" si="6"/>
        <v>6115.625</v>
      </c>
      <c r="K19" s="80">
        <f t="shared" si="6"/>
        <v>18879.300833333335</v>
      </c>
      <c r="L19" s="80">
        <f t="shared" si="6"/>
        <v>6311.7150000000001</v>
      </c>
      <c r="M19" s="80">
        <f t="shared" si="6"/>
        <v>6233.6</v>
      </c>
      <c r="N19" s="80">
        <f t="shared" si="6"/>
        <v>6333.9858333333341</v>
      </c>
      <c r="O19" s="81"/>
    </row>
    <row r="20" spans="1:15" s="74" customFormat="1" ht="33.6" customHeight="1" x14ac:dyDescent="0.25">
      <c r="A20" s="111" t="s">
        <v>64</v>
      </c>
      <c r="B20" s="100" t="s">
        <v>89</v>
      </c>
      <c r="C20" s="77">
        <f>C21</f>
        <v>163296</v>
      </c>
      <c r="D20" s="77">
        <f t="shared" ref="D20:N20" si="7">D21</f>
        <v>12000</v>
      </c>
      <c r="E20" s="77">
        <f t="shared" si="7"/>
        <v>57216</v>
      </c>
      <c r="F20" s="77">
        <f t="shared" si="7"/>
        <v>94080</v>
      </c>
      <c r="G20" s="77">
        <f t="shared" si="7"/>
        <v>78960</v>
      </c>
      <c r="H20" s="77">
        <f t="shared" si="7"/>
        <v>6000</v>
      </c>
      <c r="I20" s="77">
        <f t="shared" si="7"/>
        <v>32760</v>
      </c>
      <c r="J20" s="77">
        <f t="shared" si="7"/>
        <v>40200</v>
      </c>
      <c r="K20" s="77">
        <f t="shared" si="7"/>
        <v>84336</v>
      </c>
      <c r="L20" s="77">
        <f t="shared" si="7"/>
        <v>6000</v>
      </c>
      <c r="M20" s="77">
        <f t="shared" si="7"/>
        <v>24456</v>
      </c>
      <c r="N20" s="77">
        <f t="shared" si="7"/>
        <v>53880</v>
      </c>
    </row>
    <row r="21" spans="1:15" s="76" customFormat="1" ht="38.25" customHeight="1" outlineLevel="1" x14ac:dyDescent="0.25">
      <c r="A21" s="110" t="s">
        <v>90</v>
      </c>
      <c r="B21" s="98" t="s">
        <v>91</v>
      </c>
      <c r="C21" s="75">
        <f>F21+E21+D21</f>
        <v>163296</v>
      </c>
      <c r="D21" s="75">
        <f>H21+L21</f>
        <v>12000</v>
      </c>
      <c r="E21" s="75">
        <f>I21+M21</f>
        <v>57216</v>
      </c>
      <c r="F21" s="75">
        <f>J21+N21</f>
        <v>94080</v>
      </c>
      <c r="G21" s="75">
        <f>H21+I21+J21</f>
        <v>78960</v>
      </c>
      <c r="H21" s="78">
        <f>5000*1.2</f>
        <v>6000</v>
      </c>
      <c r="I21" s="78">
        <f>27300*1.2</f>
        <v>32760</v>
      </c>
      <c r="J21" s="78">
        <f>33500*1.2</f>
        <v>40200</v>
      </c>
      <c r="K21" s="75">
        <f>L21+M21+N21</f>
        <v>84336</v>
      </c>
      <c r="L21" s="78">
        <f>5000*1.2</f>
        <v>6000</v>
      </c>
      <c r="M21" s="78">
        <f>20380*1.2</f>
        <v>24456</v>
      </c>
      <c r="N21" s="78">
        <f>44900*1.2</f>
        <v>53880</v>
      </c>
      <c r="O21" s="79" t="s">
        <v>92</v>
      </c>
    </row>
    <row r="22" spans="1:15" s="82" customFormat="1" ht="38.25" customHeight="1" outlineLevel="1" x14ac:dyDescent="0.2">
      <c r="A22" s="112"/>
      <c r="B22" s="101" t="s">
        <v>93</v>
      </c>
      <c r="C22" s="80">
        <f>C21/1.2</f>
        <v>136080</v>
      </c>
      <c r="D22" s="80">
        <f t="shared" ref="D22:G22" si="8">D21/1.2</f>
        <v>10000</v>
      </c>
      <c r="E22" s="80">
        <f t="shared" si="8"/>
        <v>47680</v>
      </c>
      <c r="F22" s="80">
        <f t="shared" si="8"/>
        <v>78400</v>
      </c>
      <c r="G22" s="80">
        <f t="shared" si="8"/>
        <v>65800</v>
      </c>
      <c r="H22" s="80">
        <f>H21/1.2</f>
        <v>5000</v>
      </c>
      <c r="I22" s="80">
        <f t="shared" ref="I22:N22" si="9">I21/1.2</f>
        <v>27300</v>
      </c>
      <c r="J22" s="80">
        <f t="shared" si="9"/>
        <v>33500</v>
      </c>
      <c r="K22" s="80">
        <f t="shared" si="9"/>
        <v>70280</v>
      </c>
      <c r="L22" s="80">
        <f t="shared" si="9"/>
        <v>5000</v>
      </c>
      <c r="M22" s="80">
        <f t="shared" si="9"/>
        <v>20380</v>
      </c>
      <c r="N22" s="80">
        <f t="shared" si="9"/>
        <v>44900</v>
      </c>
      <c r="O22" s="81"/>
    </row>
    <row r="23" spans="1:15" s="74" customFormat="1" ht="31.15" customHeight="1" x14ac:dyDescent="0.25">
      <c r="A23" s="111" t="s">
        <v>94</v>
      </c>
      <c r="B23" s="97" t="s">
        <v>95</v>
      </c>
      <c r="C23" s="77">
        <f>C24+C25</f>
        <v>96889.670000000013</v>
      </c>
      <c r="D23" s="77">
        <f t="shared" ref="D23:F23" si="10">D24+D25</f>
        <v>30666.52</v>
      </c>
      <c r="E23" s="77">
        <f t="shared" si="10"/>
        <v>28584.15</v>
      </c>
      <c r="F23" s="77">
        <f t="shared" si="10"/>
        <v>37639</v>
      </c>
      <c r="G23" s="77">
        <f>G24+G25</f>
        <v>68325.5</v>
      </c>
      <c r="H23" s="77">
        <f t="shared" ref="H23:J23" si="11">H24+H25</f>
        <v>18162.510000000002</v>
      </c>
      <c r="I23" s="77">
        <f t="shared" si="11"/>
        <v>23519.14</v>
      </c>
      <c r="J23" s="77">
        <f t="shared" si="11"/>
        <v>26643.850000000002</v>
      </c>
      <c r="K23" s="77">
        <f>K24+K25</f>
        <v>28564.170000000002</v>
      </c>
      <c r="L23" s="77">
        <f t="shared" ref="L23:N23" si="12">L24+L25</f>
        <v>12504.01</v>
      </c>
      <c r="M23" s="77">
        <f t="shared" si="12"/>
        <v>5065.01</v>
      </c>
      <c r="N23" s="77">
        <f t="shared" si="12"/>
        <v>10995.15</v>
      </c>
      <c r="O23" s="79"/>
    </row>
    <row r="24" spans="1:15" s="82" customFormat="1" ht="22.15" hidden="1" customHeight="1" outlineLevel="1" x14ac:dyDescent="0.2">
      <c r="A24" s="113" t="s">
        <v>96</v>
      </c>
      <c r="B24" s="102" t="s">
        <v>97</v>
      </c>
      <c r="C24" s="80">
        <f>F24+E24+D24</f>
        <v>84752.900000000009</v>
      </c>
      <c r="D24" s="80">
        <f t="shared" ref="D24:F27" si="13">H24+L24</f>
        <v>27103.33</v>
      </c>
      <c r="E24" s="80">
        <f t="shared" si="13"/>
        <v>24418.63</v>
      </c>
      <c r="F24" s="80">
        <f t="shared" si="13"/>
        <v>33230.94</v>
      </c>
      <c r="G24" s="80">
        <f>H24+I24+J24</f>
        <v>59221.96</v>
      </c>
      <c r="H24" s="80">
        <v>15453.01</v>
      </c>
      <c r="I24" s="80">
        <v>20235.91</v>
      </c>
      <c r="J24" s="80">
        <v>23533.040000000001</v>
      </c>
      <c r="K24" s="80">
        <f>L24+M24+N24</f>
        <v>25530.940000000002</v>
      </c>
      <c r="L24" s="80">
        <v>11650.32</v>
      </c>
      <c r="M24" s="80">
        <v>4182.72</v>
      </c>
      <c r="N24" s="80">
        <v>9697.9</v>
      </c>
      <c r="O24" s="79" t="s">
        <v>92</v>
      </c>
    </row>
    <row r="25" spans="1:15" s="82" customFormat="1" ht="23.45" hidden="1" customHeight="1" outlineLevel="1" x14ac:dyDescent="0.2">
      <c r="A25" s="113" t="s">
        <v>98</v>
      </c>
      <c r="B25" s="102" t="s">
        <v>99</v>
      </c>
      <c r="C25" s="80">
        <f>F25+E25+D25</f>
        <v>12136.77</v>
      </c>
      <c r="D25" s="80">
        <f t="shared" si="13"/>
        <v>3563.19</v>
      </c>
      <c r="E25" s="80">
        <f t="shared" si="13"/>
        <v>4165.5200000000004</v>
      </c>
      <c r="F25" s="80">
        <f t="shared" si="13"/>
        <v>4408.0599999999995</v>
      </c>
      <c r="G25" s="80">
        <f>H25+I25+J25</f>
        <v>9103.5399999999991</v>
      </c>
      <c r="H25" s="80">
        <f>H26+H27</f>
        <v>2709.5</v>
      </c>
      <c r="I25" s="80">
        <f>I26+I27</f>
        <v>3283.23</v>
      </c>
      <c r="J25" s="80">
        <f>J26+J27</f>
        <v>3110.81</v>
      </c>
      <c r="K25" s="80">
        <f t="shared" ref="K25:K27" si="14">L25+M25+N25</f>
        <v>3033.23</v>
      </c>
      <c r="L25" s="80">
        <f>L26+L27</f>
        <v>853.69</v>
      </c>
      <c r="M25" s="80">
        <f>M26+M27</f>
        <v>882.29</v>
      </c>
      <c r="N25" s="80">
        <f>N26+N27</f>
        <v>1297.25</v>
      </c>
      <c r="O25" s="81"/>
    </row>
    <row r="26" spans="1:15" s="84" customFormat="1" ht="23.45" hidden="1" customHeight="1" outlineLevel="1" x14ac:dyDescent="0.25">
      <c r="A26" s="114" t="s">
        <v>100</v>
      </c>
      <c r="B26" s="103" t="s">
        <v>101</v>
      </c>
      <c r="C26" s="83">
        <f>F26+E26+D26</f>
        <v>12136.77</v>
      </c>
      <c r="D26" s="83">
        <f t="shared" si="13"/>
        <v>3563.19</v>
      </c>
      <c r="E26" s="83">
        <f t="shared" si="13"/>
        <v>4165.5200000000004</v>
      </c>
      <c r="F26" s="83">
        <f t="shared" si="13"/>
        <v>4408.0599999999995</v>
      </c>
      <c r="G26" s="83">
        <f>H26+I26+J26</f>
        <v>9103.5399999999991</v>
      </c>
      <c r="H26" s="83">
        <v>2709.5</v>
      </c>
      <c r="I26" s="83">
        <v>3283.23</v>
      </c>
      <c r="J26" s="83">
        <v>3110.81</v>
      </c>
      <c r="K26" s="83">
        <f t="shared" si="14"/>
        <v>3033.23</v>
      </c>
      <c r="L26" s="83">
        <v>853.69</v>
      </c>
      <c r="M26" s="83">
        <v>882.29</v>
      </c>
      <c r="N26" s="83">
        <v>1297.25</v>
      </c>
    </row>
    <row r="27" spans="1:15" s="84" customFormat="1" ht="23.45" hidden="1" customHeight="1" outlineLevel="1" x14ac:dyDescent="0.25">
      <c r="A27" s="114" t="s">
        <v>102</v>
      </c>
      <c r="B27" s="103" t="s">
        <v>103</v>
      </c>
      <c r="C27" s="83">
        <f>F27+E27+D27</f>
        <v>0</v>
      </c>
      <c r="D27" s="83">
        <f t="shared" si="13"/>
        <v>0</v>
      </c>
      <c r="E27" s="83">
        <f t="shared" si="13"/>
        <v>0</v>
      </c>
      <c r="F27" s="83">
        <f t="shared" si="13"/>
        <v>0</v>
      </c>
      <c r="G27" s="83">
        <f>H27+I27+J27</f>
        <v>0</v>
      </c>
      <c r="H27" s="83">
        <v>0</v>
      </c>
      <c r="I27" s="83">
        <v>0</v>
      </c>
      <c r="J27" s="83">
        <v>0</v>
      </c>
      <c r="K27" s="83">
        <f t="shared" si="14"/>
        <v>0</v>
      </c>
      <c r="L27" s="83">
        <v>0</v>
      </c>
      <c r="M27" s="83">
        <v>0</v>
      </c>
      <c r="N27" s="83">
        <v>0</v>
      </c>
    </row>
    <row r="28" spans="1:15" s="74" customFormat="1" ht="40.5" customHeight="1" collapsed="1" x14ac:dyDescent="0.25">
      <c r="A28" s="111" t="s">
        <v>104</v>
      </c>
      <c r="B28" s="97" t="s">
        <v>105</v>
      </c>
      <c r="C28" s="77">
        <f t="shared" ref="C28:I28" si="15">C31+C29+C30</f>
        <v>22265.4</v>
      </c>
      <c r="D28" s="77">
        <f t="shared" si="15"/>
        <v>7421.8</v>
      </c>
      <c r="E28" s="77">
        <f t="shared" si="15"/>
        <v>7421.8</v>
      </c>
      <c r="F28" s="77">
        <f t="shared" si="15"/>
        <v>7421.8</v>
      </c>
      <c r="G28" s="77">
        <f t="shared" si="15"/>
        <v>0</v>
      </c>
      <c r="H28" s="77">
        <f t="shared" si="15"/>
        <v>0</v>
      </c>
      <c r="I28" s="77">
        <f t="shared" si="15"/>
        <v>0</v>
      </c>
      <c r="J28" s="77">
        <f>J31+J29+J30</f>
        <v>0</v>
      </c>
      <c r="K28" s="77">
        <f>K31+K29+K30</f>
        <v>22265.4</v>
      </c>
      <c r="L28" s="77">
        <f>L31+L29+L30</f>
        <v>7421.8</v>
      </c>
      <c r="M28" s="77">
        <f t="shared" ref="M28:N28" si="16">M31+M29+M30</f>
        <v>7421.8</v>
      </c>
      <c r="N28" s="77">
        <f t="shared" si="16"/>
        <v>7421.8</v>
      </c>
      <c r="O28" s="79" t="s">
        <v>106</v>
      </c>
    </row>
    <row r="29" spans="1:15" s="74" customFormat="1" ht="40.5" hidden="1" customHeight="1" outlineLevel="1" x14ac:dyDescent="0.25">
      <c r="A29" s="115" t="s">
        <v>107</v>
      </c>
      <c r="B29" s="104" t="s">
        <v>108</v>
      </c>
      <c r="C29" s="105">
        <f t="shared" ref="C29:C30" si="17">F29+E29+D29</f>
        <v>18462</v>
      </c>
      <c r="D29" s="75">
        <f t="shared" ref="D29:F31" si="18">H29+L29</f>
        <v>6154</v>
      </c>
      <c r="E29" s="75">
        <f t="shared" si="18"/>
        <v>6154</v>
      </c>
      <c r="F29" s="75">
        <f t="shared" si="18"/>
        <v>6154</v>
      </c>
      <c r="G29" s="75">
        <f t="shared" ref="G29:G30" si="19">H29+I29+J29</f>
        <v>0</v>
      </c>
      <c r="H29" s="75">
        <v>0</v>
      </c>
      <c r="I29" s="75">
        <v>0</v>
      </c>
      <c r="J29" s="75">
        <v>0</v>
      </c>
      <c r="K29" s="85">
        <f t="shared" ref="K29:K30" si="20">L29+M29+N29</f>
        <v>18462</v>
      </c>
      <c r="L29" s="85">
        <f>615.4*10</f>
        <v>6154</v>
      </c>
      <c r="M29" s="85">
        <f t="shared" ref="M29:N29" si="21">L29</f>
        <v>6154</v>
      </c>
      <c r="N29" s="85">
        <f t="shared" si="21"/>
        <v>6154</v>
      </c>
      <c r="O29" s="79"/>
    </row>
    <row r="30" spans="1:15" s="74" customFormat="1" ht="41.25" hidden="1" customHeight="1" outlineLevel="1" x14ac:dyDescent="0.25">
      <c r="A30" s="115" t="s">
        <v>109</v>
      </c>
      <c r="B30" s="104" t="s">
        <v>110</v>
      </c>
      <c r="C30" s="105">
        <f t="shared" si="17"/>
        <v>11348.7</v>
      </c>
      <c r="D30" s="75">
        <f t="shared" si="18"/>
        <v>3782.9</v>
      </c>
      <c r="E30" s="75">
        <f t="shared" si="18"/>
        <v>3782.9</v>
      </c>
      <c r="F30" s="75">
        <f t="shared" si="18"/>
        <v>3782.9</v>
      </c>
      <c r="G30" s="75">
        <f t="shared" si="19"/>
        <v>0</v>
      </c>
      <c r="H30" s="75">
        <v>0</v>
      </c>
      <c r="I30" s="75">
        <v>0</v>
      </c>
      <c r="J30" s="75">
        <v>0</v>
      </c>
      <c r="K30" s="85">
        <f t="shared" si="20"/>
        <v>11348.7</v>
      </c>
      <c r="L30" s="85">
        <f>3782.9</f>
        <v>3782.9</v>
      </c>
      <c r="M30" s="85">
        <f>L30</f>
        <v>3782.9</v>
      </c>
      <c r="N30" s="85">
        <f>M30</f>
        <v>3782.9</v>
      </c>
      <c r="O30" s="86" t="s">
        <v>111</v>
      </c>
    </row>
    <row r="31" spans="1:15" s="76" customFormat="1" ht="42" hidden="1" customHeight="1" outlineLevel="1" x14ac:dyDescent="0.25">
      <c r="A31" s="115" t="s">
        <v>112</v>
      </c>
      <c r="B31" s="104" t="s">
        <v>113</v>
      </c>
      <c r="C31" s="105">
        <f>F31+E31+D31</f>
        <v>-7545.2999999999993</v>
      </c>
      <c r="D31" s="75">
        <f t="shared" si="18"/>
        <v>-2515.1</v>
      </c>
      <c r="E31" s="75">
        <f t="shared" si="18"/>
        <v>-2515.1</v>
      </c>
      <c r="F31" s="75">
        <f t="shared" si="18"/>
        <v>-2515.1</v>
      </c>
      <c r="G31" s="75">
        <f>H31+I31+J31</f>
        <v>0</v>
      </c>
      <c r="H31" s="75">
        <v>0</v>
      </c>
      <c r="I31" s="75">
        <v>0</v>
      </c>
      <c r="J31" s="75">
        <v>0</v>
      </c>
      <c r="K31" s="85">
        <f>L31+M31+N31</f>
        <v>-7545.2999999999993</v>
      </c>
      <c r="L31" s="85">
        <v>-2515.1</v>
      </c>
      <c r="M31" s="85">
        <f>L31</f>
        <v>-2515.1</v>
      </c>
      <c r="N31" s="85">
        <f>M31</f>
        <v>-2515.1</v>
      </c>
      <c r="O31" s="76" t="s">
        <v>114</v>
      </c>
    </row>
    <row r="32" spans="1:15" ht="15.75" customHeight="1" collapsed="1" x14ac:dyDescent="0.25">
      <c r="K32" s="87"/>
      <c r="L32" s="88"/>
      <c r="M32" s="88"/>
      <c r="N32" s="88"/>
    </row>
    <row r="33" spans="1:14" s="36" customFormat="1" ht="18" customHeight="1" x14ac:dyDescent="0.25">
      <c r="A33" s="106"/>
      <c r="B33" s="25"/>
      <c r="C33" s="20"/>
      <c r="D33" s="23"/>
      <c r="E33" s="23"/>
      <c r="F33" s="23"/>
      <c r="G33" s="22"/>
      <c r="H33" s="23"/>
      <c r="I33" s="23"/>
      <c r="J33" s="23"/>
      <c r="L33" s="23"/>
      <c r="M33" s="23"/>
      <c r="N33" s="23"/>
    </row>
    <row r="34" spans="1:14" s="36" customFormat="1" ht="60" hidden="1" customHeight="1" x14ac:dyDescent="0.25">
      <c r="A34" s="116"/>
      <c r="B34" s="89" t="s">
        <v>115</v>
      </c>
      <c r="C34" s="90">
        <f>D34+E34+F34</f>
        <v>229794.80499999999</v>
      </c>
      <c r="D34" s="91">
        <f>D17+D20+D28</f>
        <v>33784.957000000002</v>
      </c>
      <c r="E34" s="91">
        <f t="shared" ref="E34:F34" si="22">E17+E20+E28</f>
        <v>79568.514999999999</v>
      </c>
      <c r="F34" s="91">
        <f t="shared" si="22"/>
        <v>116441.333</v>
      </c>
      <c r="G34" s="90">
        <f>H34+I34+J34</f>
        <v>100538.24400000001</v>
      </c>
      <c r="H34" s="91">
        <f>H17+H20</f>
        <v>12789.099</v>
      </c>
      <c r="I34" s="91">
        <f t="shared" ref="I34:J34" si="23">I17+I20</f>
        <v>40210.395000000004</v>
      </c>
      <c r="J34" s="91">
        <f t="shared" si="23"/>
        <v>47538.75</v>
      </c>
      <c r="K34" s="90">
        <f>L34+M34+N34</f>
        <v>129256.561</v>
      </c>
      <c r="L34" s="91">
        <f>L17+L20+L28</f>
        <v>20995.858</v>
      </c>
      <c r="M34" s="91">
        <f t="shared" ref="M34:N34" si="24">M17+M20+M28</f>
        <v>39358.120000000003</v>
      </c>
      <c r="N34" s="91">
        <f t="shared" si="24"/>
        <v>68902.582999999999</v>
      </c>
    </row>
    <row r="35" spans="1:14" s="36" customFormat="1" ht="15" customHeight="1" x14ac:dyDescent="0.25">
      <c r="A35" s="106"/>
      <c r="B35" s="22"/>
      <c r="C35" s="20"/>
      <c r="D35" s="23"/>
      <c r="E35" s="23"/>
      <c r="F35" s="23"/>
      <c r="G35" s="22"/>
      <c r="H35" s="23"/>
      <c r="I35" s="23"/>
      <c r="J35" s="23"/>
      <c r="K35" s="21"/>
      <c r="L35" s="23"/>
      <c r="M35" s="23"/>
      <c r="N35" s="23"/>
    </row>
    <row r="36" spans="1:14" s="36" customFormat="1" ht="15" customHeight="1" x14ac:dyDescent="0.25">
      <c r="A36" s="106"/>
      <c r="B36" s="23"/>
      <c r="C36" s="20"/>
      <c r="D36" s="23"/>
      <c r="E36" s="23"/>
      <c r="F36" s="23"/>
      <c r="G36" s="22"/>
      <c r="H36" s="23"/>
      <c r="I36" s="23"/>
      <c r="J36" s="23"/>
      <c r="K36" s="21"/>
      <c r="L36" s="23"/>
      <c r="M36" s="23"/>
      <c r="N36" s="23"/>
    </row>
    <row r="37" spans="1:14" s="36" customFormat="1" ht="15" customHeight="1" x14ac:dyDescent="0.25">
      <c r="A37" s="106"/>
      <c r="B37" s="23"/>
      <c r="C37" s="20"/>
      <c r="D37" s="23"/>
      <c r="E37" s="23"/>
      <c r="F37" s="23"/>
      <c r="G37" s="22"/>
      <c r="H37" s="23"/>
      <c r="I37" s="23"/>
      <c r="J37" s="23"/>
      <c r="K37" s="21"/>
      <c r="L37" s="23"/>
      <c r="M37" s="23"/>
      <c r="N37" s="23"/>
    </row>
    <row r="38" spans="1:14" s="36" customFormat="1" ht="15" customHeight="1" x14ac:dyDescent="0.25">
      <c r="A38" s="106"/>
      <c r="B38" s="25"/>
      <c r="C38" s="20"/>
      <c r="D38" s="23"/>
      <c r="E38" s="23"/>
      <c r="F38" s="23"/>
      <c r="G38" s="22"/>
      <c r="H38" s="23"/>
      <c r="I38" s="23"/>
      <c r="J38" s="23"/>
      <c r="K38" s="21"/>
      <c r="L38" s="23"/>
      <c r="M38" s="23"/>
      <c r="N38" s="23"/>
    </row>
    <row r="39" spans="1:14" s="36" customFormat="1" ht="15" customHeight="1" x14ac:dyDescent="0.25">
      <c r="A39" s="106"/>
      <c r="B39" s="25"/>
      <c r="C39" s="20"/>
      <c r="D39" s="23"/>
      <c r="E39" s="23"/>
      <c r="F39" s="23"/>
      <c r="G39" s="22"/>
      <c r="H39" s="23"/>
      <c r="I39" s="23"/>
      <c r="J39" s="23"/>
      <c r="K39" s="21"/>
      <c r="L39" s="23"/>
      <c r="M39" s="23"/>
      <c r="N39" s="23"/>
    </row>
    <row r="40" spans="1:14" s="36" customFormat="1" ht="15" customHeight="1" x14ac:dyDescent="0.25">
      <c r="A40" s="106"/>
      <c r="B40" s="25"/>
      <c r="C40" s="20"/>
      <c r="D40" s="23"/>
      <c r="E40" s="23"/>
      <c r="F40" s="23"/>
      <c r="G40" s="22"/>
      <c r="H40" s="23"/>
      <c r="I40" s="23"/>
      <c r="J40" s="23"/>
      <c r="K40" s="21"/>
      <c r="L40" s="23"/>
      <c r="M40" s="23"/>
      <c r="N40" s="23"/>
    </row>
  </sheetData>
  <mergeCells count="6">
    <mergeCell ref="A12:N12"/>
    <mergeCell ref="A13:A14"/>
    <mergeCell ref="B13:B14"/>
    <mergeCell ref="C13:F13"/>
    <mergeCell ref="G13:J13"/>
    <mergeCell ref="K13:N13"/>
  </mergeCells>
  <pageMargins left="0.19685039370078741" right="0.11811023622047245" top="0.39370078740157483" bottom="0.15748031496062992" header="0.59055118110236227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1-паспорт ИП</vt:lpstr>
      <vt:lpstr>2-перечень мер</vt:lpstr>
      <vt:lpstr>3-показатели</vt:lpstr>
      <vt:lpstr>4-Фин план</vt:lpstr>
      <vt:lpstr>Фин план от орг</vt:lpstr>
      <vt:lpstr>'2-перечень мер'!Заголовки_для_печати</vt:lpstr>
      <vt:lpstr>'1-паспорт ИП'!Область_печати</vt:lpstr>
      <vt:lpstr>'4-Фин план'!Область_печати</vt:lpstr>
      <vt:lpstr>'Фин план от орг'!Область_печати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2022-05-06T06:51:27Z</dcterms:modified>
</cp:coreProperties>
</file>