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ЭтаКнига"/>
  <mc:AlternateContent xmlns:mc="http://schemas.openxmlformats.org/markup-compatibility/2006">
    <mc:Choice Requires="x15">
      <x15ac:absPath xmlns:x15ac="http://schemas.microsoft.com/office/spreadsheetml/2010/11/ac" url="\\DETSERVER\User\Теплоэнергетика\Черницкая Татьяна\Тарифы на САЙТ\2026\"/>
    </mc:Choice>
  </mc:AlternateContent>
  <bookViews>
    <workbookView xWindow="-120" yWindow="-120" windowWidth="23250" windowHeight="13170" tabRatio="727"/>
  </bookViews>
  <sheets>
    <sheet name="Тепловая энергия" sheetId="35" r:id="rId1"/>
    <sheet name="2025 год" sheetId="38" state="hidden" r:id="rId2"/>
    <sheet name="Тепловая энергия 2026" sheetId="37" state="hidden" r:id="rId3"/>
    <sheet name="без роста" sheetId="36" state="hidden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xlnm._FilterDatabase" localSheetId="1" hidden="1">'2025 год'!$D$1:$D$386</definedName>
    <definedName name="_xlnm._FilterDatabase" localSheetId="0" hidden="1">'Тепловая энергия'!#REF!</definedName>
    <definedName name="_xlnm._FilterDatabase" localSheetId="2" hidden="1">'Тепловая энергия 2026'!$T$1:$T$386</definedName>
    <definedName name="region_name">[1]Титульный!$F$10</definedName>
    <definedName name="TRANSMISSION_TARIFF">'[2]Инструкция по заполнению'!$E$7</definedName>
    <definedName name="_xlnm.Print_Titles" localSheetId="1">'2025 год'!$3:$4</definedName>
    <definedName name="_xlnm.Print_Titles" localSheetId="0">'Тепловая энергия'!$3:$4</definedName>
    <definedName name="_xlnm.Print_Titles" localSheetId="2">'Тепловая энергия 2026'!$3:$4</definedName>
    <definedName name="_xlnm.Print_Area" localSheetId="1">'2025 год'!$A$1:$R$368</definedName>
    <definedName name="_xlnm.Print_Area" localSheetId="0">'Тепловая энергия'!$A$1:$W$331</definedName>
    <definedName name="_xlnm.Print_Area" localSheetId="2">'Тепловая энергия 2026'!$A$1:$U$366</definedName>
  </definedNames>
  <calcPr calcId="162913" iterate="1"/>
</workbook>
</file>

<file path=xl/calcChain.xml><?xml version="1.0" encoding="utf-8"?>
<calcChain xmlns="http://schemas.openxmlformats.org/spreadsheetml/2006/main">
  <c r="L322" i="35" l="1"/>
  <c r="K322" i="35"/>
  <c r="L323" i="35"/>
  <c r="K323" i="35"/>
  <c r="V256" i="35" l="1"/>
  <c r="U256" i="35"/>
  <c r="Q256" i="35"/>
  <c r="K256" i="35"/>
  <c r="L256" i="35"/>
  <c r="P60" i="35" l="1"/>
  <c r="U32" i="35" l="1"/>
  <c r="U295" i="35" l="1"/>
  <c r="P295" i="35"/>
  <c r="L295" i="35"/>
  <c r="K295" i="35"/>
  <c r="U294" i="35"/>
  <c r="P294" i="35"/>
  <c r="L294" i="35"/>
  <c r="K294" i="35"/>
  <c r="Q294" i="35" l="1"/>
  <c r="Q295" i="35"/>
  <c r="V295" i="35"/>
  <c r="V294" i="35"/>
  <c r="N239" i="35" l="1"/>
  <c r="U194" i="35"/>
  <c r="V193" i="35"/>
  <c r="P194" i="35"/>
  <c r="K198" i="35"/>
  <c r="L198" i="35"/>
  <c r="K199" i="35"/>
  <c r="L199" i="35"/>
  <c r="K200" i="35"/>
  <c r="L200" i="35"/>
  <c r="K195" i="35"/>
  <c r="K196" i="35"/>
  <c r="K197" i="35"/>
  <c r="K194" i="35"/>
  <c r="L194" i="35"/>
  <c r="P193" i="35"/>
  <c r="L193" i="35"/>
  <c r="K193" i="35"/>
  <c r="V194" i="35" l="1"/>
  <c r="U193" i="35"/>
  <c r="Q193" i="35"/>
  <c r="Q194" i="35"/>
  <c r="U306" i="35"/>
  <c r="V306" i="35"/>
  <c r="L161" i="35" l="1"/>
  <c r="K161" i="35"/>
  <c r="U304" i="35"/>
  <c r="L320" i="35" l="1"/>
  <c r="K320" i="35"/>
  <c r="L319" i="35"/>
  <c r="K319" i="35"/>
  <c r="L94" i="35"/>
  <c r="K94" i="35"/>
  <c r="V227" i="35" l="1"/>
  <c r="K229" i="35"/>
  <c r="L229" i="35"/>
  <c r="V276" i="35" l="1"/>
  <c r="K110" i="35" l="1"/>
  <c r="L110" i="35"/>
  <c r="P107" i="35"/>
  <c r="V117" i="35"/>
  <c r="Q117" i="35"/>
  <c r="V253" i="35" l="1"/>
  <c r="V251" i="35" l="1"/>
  <c r="U251" i="35"/>
  <c r="V304" i="35" l="1"/>
  <c r="U230" i="35"/>
  <c r="Q227" i="35"/>
  <c r="U111" i="35"/>
  <c r="V111" i="35"/>
  <c r="P111" i="35"/>
  <c r="Q111" i="35" l="1"/>
  <c r="K302" i="35" l="1"/>
  <c r="L302" i="35"/>
  <c r="P302" i="35"/>
  <c r="Q302" i="35"/>
  <c r="U302" i="35"/>
  <c r="V302" i="35"/>
  <c r="V115" i="35" l="1"/>
  <c r="V52" i="35"/>
  <c r="V10" i="35"/>
  <c r="V213" i="35" l="1"/>
  <c r="Q213" i="35"/>
  <c r="P39" i="35"/>
  <c r="V124" i="35" l="1"/>
  <c r="V100" i="35" l="1"/>
  <c r="V202" i="35" l="1"/>
  <c r="V144" i="35" l="1"/>
  <c r="V141" i="35"/>
  <c r="V147" i="35"/>
  <c r="Q10" i="35" l="1"/>
  <c r="U10" i="35"/>
  <c r="V158" i="35" l="1"/>
  <c r="K159" i="35"/>
  <c r="L159" i="35"/>
  <c r="O293" i="35" l="1"/>
  <c r="N293" i="35"/>
  <c r="P62" i="35"/>
  <c r="Q7" i="35" l="1"/>
  <c r="P7" i="35"/>
  <c r="P328" i="35" l="1"/>
  <c r="Q327" i="35"/>
  <c r="P327" i="35"/>
  <c r="Q326" i="35"/>
  <c r="P326" i="35"/>
  <c r="P325" i="35"/>
  <c r="P324" i="35"/>
  <c r="P323" i="35"/>
  <c r="Q322" i="35"/>
  <c r="P322" i="35"/>
  <c r="Q321" i="35"/>
  <c r="P321" i="35"/>
  <c r="Q320" i="35"/>
  <c r="P320" i="35"/>
  <c r="Q319" i="35"/>
  <c r="P319" i="35"/>
  <c r="Q318" i="35"/>
  <c r="Q317" i="35"/>
  <c r="P317" i="35"/>
  <c r="Q316" i="35"/>
  <c r="P316" i="35"/>
  <c r="P315" i="35"/>
  <c r="Q315" i="35"/>
  <c r="Q314" i="35"/>
  <c r="P314" i="35"/>
  <c r="Q313" i="35"/>
  <c r="P313" i="35"/>
  <c r="Q312" i="35"/>
  <c r="P312" i="35"/>
  <c r="Q310" i="35"/>
  <c r="P310" i="35"/>
  <c r="Q309" i="35"/>
  <c r="P309" i="35"/>
  <c r="Q308" i="35"/>
  <c r="P308" i="35"/>
  <c r="Q306" i="35"/>
  <c r="P306" i="35"/>
  <c r="P305" i="35"/>
  <c r="Q303" i="35"/>
  <c r="P303" i="35"/>
  <c r="P301" i="35"/>
  <c r="Q301" i="35"/>
  <c r="Q300" i="35"/>
  <c r="P300" i="35"/>
  <c r="P299" i="35"/>
  <c r="Q298" i="35"/>
  <c r="P298" i="35"/>
  <c r="Q297" i="35"/>
  <c r="P297" i="35"/>
  <c r="Q296" i="35"/>
  <c r="P296" i="35"/>
  <c r="P293" i="35"/>
  <c r="Q292" i="35"/>
  <c r="P292" i="35"/>
  <c r="Q291" i="35"/>
  <c r="P290" i="35"/>
  <c r="Q290" i="35"/>
  <c r="Q289" i="35"/>
  <c r="Q288" i="35"/>
  <c r="Q287" i="35"/>
  <c r="P287" i="35"/>
  <c r="Q286" i="35"/>
  <c r="Q285" i="35"/>
  <c r="P285" i="35"/>
  <c r="Q284" i="35"/>
  <c r="P284" i="35"/>
  <c r="Q283" i="35"/>
  <c r="P283" i="35"/>
  <c r="Q282" i="35"/>
  <c r="P282" i="35"/>
  <c r="Q281" i="35"/>
  <c r="P281" i="35"/>
  <c r="Q280" i="35"/>
  <c r="Q279" i="35"/>
  <c r="P279" i="35"/>
  <c r="Q278" i="35"/>
  <c r="P278" i="35"/>
  <c r="Q277" i="35"/>
  <c r="Q276" i="35"/>
  <c r="Q275" i="35"/>
  <c r="P275" i="35"/>
  <c r="P274" i="35"/>
  <c r="Q274" i="35"/>
  <c r="Q259" i="35"/>
  <c r="P259" i="35"/>
  <c r="Q273" i="35"/>
  <c r="P273" i="35"/>
  <c r="Q272" i="35"/>
  <c r="P272" i="35"/>
  <c r="Q271" i="35"/>
  <c r="P271" i="35"/>
  <c r="Q270" i="35"/>
  <c r="P270" i="35"/>
  <c r="Q269" i="35"/>
  <c r="P269" i="35"/>
  <c r="Q268" i="35"/>
  <c r="P268" i="35"/>
  <c r="Q267" i="35"/>
  <c r="P267" i="35"/>
  <c r="P266" i="35"/>
  <c r="Q266" i="35"/>
  <c r="Q265" i="35"/>
  <c r="P265" i="35"/>
  <c r="Q263" i="35"/>
  <c r="P263" i="35"/>
  <c r="Q262" i="35"/>
  <c r="P262" i="35"/>
  <c r="Q261" i="35"/>
  <c r="P261" i="35"/>
  <c r="Q260" i="35"/>
  <c r="P260" i="35"/>
  <c r="Q258" i="35"/>
  <c r="Q257" i="35"/>
  <c r="Q255" i="35"/>
  <c r="P255" i="35"/>
  <c r="P254" i="35"/>
  <c r="P253" i="35"/>
  <c r="P252" i="35"/>
  <c r="Q250" i="35"/>
  <c r="P250" i="35"/>
  <c r="Q248" i="35"/>
  <c r="P248" i="35"/>
  <c r="P247" i="35"/>
  <c r="Q244" i="35"/>
  <c r="Q242" i="35"/>
  <c r="P242" i="35"/>
  <c r="Q241" i="35"/>
  <c r="P241" i="35"/>
  <c r="Q240" i="35"/>
  <c r="Q239" i="35"/>
  <c r="P239" i="35"/>
  <c r="Q238" i="35"/>
  <c r="Q236" i="35"/>
  <c r="P236" i="35"/>
  <c r="Q235" i="35"/>
  <c r="P235" i="35"/>
  <c r="Q234" i="35"/>
  <c r="Q233" i="35"/>
  <c r="P233" i="35"/>
  <c r="Q232" i="35"/>
  <c r="Q230" i="35"/>
  <c r="Q229" i="35"/>
  <c r="Q228" i="35"/>
  <c r="Q226" i="35"/>
  <c r="Q225" i="35"/>
  <c r="Q224" i="35"/>
  <c r="Q222" i="35"/>
  <c r="Q221" i="35"/>
  <c r="P221" i="35"/>
  <c r="Q220" i="35"/>
  <c r="P220" i="35"/>
  <c r="Q219" i="35"/>
  <c r="Q218" i="35"/>
  <c r="Q217" i="35"/>
  <c r="P217" i="35"/>
  <c r="Q216" i="35"/>
  <c r="P215" i="35"/>
  <c r="Q214" i="35"/>
  <c r="P214" i="35"/>
  <c r="Q212" i="35"/>
  <c r="Q211" i="35"/>
  <c r="P211" i="35"/>
  <c r="Q210" i="35"/>
  <c r="P210" i="35"/>
  <c r="Q209" i="35"/>
  <c r="P209" i="35"/>
  <c r="Q208" i="35"/>
  <c r="P208" i="35"/>
  <c r="Q207" i="35"/>
  <c r="P207" i="35"/>
  <c r="Q206" i="35"/>
  <c r="P206" i="35"/>
  <c r="Q204" i="35"/>
  <c r="Q203" i="35"/>
  <c r="P203" i="35"/>
  <c r="P201" i="35"/>
  <c r="Q201" i="35"/>
  <c r="Q200" i="35"/>
  <c r="P200" i="35"/>
  <c r="Q199" i="35"/>
  <c r="P199" i="35"/>
  <c r="Q198" i="35"/>
  <c r="P198" i="35"/>
  <c r="Q196" i="35"/>
  <c r="Q195" i="35"/>
  <c r="P186" i="35"/>
  <c r="Q185" i="35"/>
  <c r="P185" i="35"/>
  <c r="Q184" i="35"/>
  <c r="Q183" i="35"/>
  <c r="Q182" i="35"/>
  <c r="P182" i="35"/>
  <c r="P181" i="35"/>
  <c r="Q181" i="35"/>
  <c r="P180" i="35"/>
  <c r="Q179" i="35"/>
  <c r="P179" i="35"/>
  <c r="Q178" i="35"/>
  <c r="P177" i="35"/>
  <c r="P176" i="35"/>
  <c r="Q176" i="35"/>
  <c r="P175" i="35"/>
  <c r="Q175" i="35"/>
  <c r="Q174" i="35"/>
  <c r="P173" i="35"/>
  <c r="P172" i="35"/>
  <c r="Q172" i="35"/>
  <c r="P171" i="35"/>
  <c r="Q171" i="35"/>
  <c r="Q170" i="35"/>
  <c r="P169" i="35"/>
  <c r="Q168" i="35"/>
  <c r="P168" i="35"/>
  <c r="Q164" i="35"/>
  <c r="P164" i="35"/>
  <c r="Q163" i="35"/>
  <c r="P163" i="35"/>
  <c r="Q162" i="35"/>
  <c r="P162" i="35"/>
  <c r="P161" i="35"/>
  <c r="Q161" i="35"/>
  <c r="Q160" i="35"/>
  <c r="P160" i="35"/>
  <c r="Q156" i="35"/>
  <c r="P156" i="35"/>
  <c r="P155" i="35"/>
  <c r="P154" i="35"/>
  <c r="Q154" i="35"/>
  <c r="Q153" i="35"/>
  <c r="P153" i="35"/>
  <c r="P147" i="35"/>
  <c r="Q147" i="35"/>
  <c r="Q144" i="35"/>
  <c r="P143" i="35"/>
  <c r="Q142" i="35"/>
  <c r="P142" i="35"/>
  <c r="Q140" i="35"/>
  <c r="P140" i="35"/>
  <c r="Q139" i="35"/>
  <c r="P139" i="35"/>
  <c r="Q138" i="35"/>
  <c r="P138" i="35"/>
  <c r="P137" i="35"/>
  <c r="Q136" i="35"/>
  <c r="P136" i="35"/>
  <c r="P135" i="35"/>
  <c r="Q135" i="35"/>
  <c r="P134" i="35"/>
  <c r="Q134" i="35"/>
  <c r="Q133" i="35"/>
  <c r="P133" i="35"/>
  <c r="Q132" i="35"/>
  <c r="P132" i="35"/>
  <c r="Q131" i="35"/>
  <c r="P131" i="35"/>
  <c r="Q130" i="35"/>
  <c r="P130" i="35"/>
  <c r="Q129" i="35"/>
  <c r="P129" i="35"/>
  <c r="Q128" i="35"/>
  <c r="P128" i="35"/>
  <c r="Q127" i="35"/>
  <c r="P127" i="35"/>
  <c r="Q126" i="35"/>
  <c r="P126" i="35"/>
  <c r="Q125" i="35"/>
  <c r="P125" i="35"/>
  <c r="P124" i="35"/>
  <c r="Q123" i="35"/>
  <c r="P123" i="35"/>
  <c r="P122" i="35"/>
  <c r="P121" i="35"/>
  <c r="Q120" i="35"/>
  <c r="P120" i="35"/>
  <c r="Q119" i="35"/>
  <c r="P119" i="35"/>
  <c r="Q118" i="35"/>
  <c r="P118" i="35"/>
  <c r="P117" i="35"/>
  <c r="P116" i="35"/>
  <c r="Q116" i="35"/>
  <c r="P115" i="35"/>
  <c r="P114" i="35"/>
  <c r="Q113" i="35"/>
  <c r="P113" i="35"/>
  <c r="Q112" i="35"/>
  <c r="P112" i="35"/>
  <c r="P110" i="35"/>
  <c r="P109" i="35"/>
  <c r="P108" i="35"/>
  <c r="Q106" i="35"/>
  <c r="P106" i="35"/>
  <c r="P105" i="35"/>
  <c r="Q104" i="35"/>
  <c r="P104" i="35"/>
  <c r="P103" i="35"/>
  <c r="Q103" i="35"/>
  <c r="P102" i="35"/>
  <c r="Q102" i="35"/>
  <c r="Q101" i="35"/>
  <c r="P101" i="35"/>
  <c r="P100" i="35"/>
  <c r="P99" i="35"/>
  <c r="P98" i="35"/>
  <c r="Q97" i="35"/>
  <c r="P97" i="35"/>
  <c r="P96" i="35"/>
  <c r="Q96" i="35"/>
  <c r="Q95" i="35"/>
  <c r="P95" i="35"/>
  <c r="Q94" i="35"/>
  <c r="P94" i="35"/>
  <c r="Q93" i="35"/>
  <c r="P93" i="35"/>
  <c r="Q92" i="35"/>
  <c r="P92" i="35"/>
  <c r="P91" i="35"/>
  <c r="Q90" i="35"/>
  <c r="P90" i="35"/>
  <c r="Q89" i="35"/>
  <c r="P89" i="35"/>
  <c r="Q88" i="35"/>
  <c r="P88" i="35"/>
  <c r="Q87" i="35"/>
  <c r="P87" i="35"/>
  <c r="Q86" i="35"/>
  <c r="P86" i="35"/>
  <c r="Q85" i="35"/>
  <c r="P85" i="35"/>
  <c r="Q84" i="35"/>
  <c r="P84" i="35"/>
  <c r="Q83" i="35"/>
  <c r="P83" i="35"/>
  <c r="Q82" i="35"/>
  <c r="P82" i="35"/>
  <c r="Q81" i="35"/>
  <c r="P81" i="35"/>
  <c r="Q80" i="35"/>
  <c r="P80" i="35"/>
  <c r="Q79" i="35"/>
  <c r="P79" i="35"/>
  <c r="Q78" i="35"/>
  <c r="P78" i="35"/>
  <c r="Q77" i="35"/>
  <c r="P77" i="35"/>
  <c r="Q76" i="35"/>
  <c r="P76" i="35"/>
  <c r="Q75" i="35"/>
  <c r="P75" i="35"/>
  <c r="Q74" i="35"/>
  <c r="P74" i="35"/>
  <c r="Q73" i="35"/>
  <c r="P73" i="35"/>
  <c r="Q72" i="35"/>
  <c r="P72" i="35"/>
  <c r="Q71" i="35"/>
  <c r="P71" i="35"/>
  <c r="Q70" i="35"/>
  <c r="P70" i="35"/>
  <c r="Q69" i="35"/>
  <c r="P69" i="35"/>
  <c r="Q68" i="35"/>
  <c r="P68" i="35"/>
  <c r="Q67" i="35"/>
  <c r="P67" i="35"/>
  <c r="Q66" i="35"/>
  <c r="P66" i="35"/>
  <c r="Q65" i="35"/>
  <c r="P65" i="35"/>
  <c r="Q64" i="35"/>
  <c r="P64" i="35"/>
  <c r="Q63" i="35"/>
  <c r="P63" i="35"/>
  <c r="Q61" i="35"/>
  <c r="P61" i="35"/>
  <c r="Q60" i="35"/>
  <c r="P59" i="35"/>
  <c r="Q59" i="35"/>
  <c r="Q58" i="35"/>
  <c r="P58" i="35"/>
  <c r="P57" i="35"/>
  <c r="P56" i="35"/>
  <c r="P55" i="35"/>
  <c r="P54" i="35"/>
  <c r="Q53" i="35"/>
  <c r="P53" i="35"/>
  <c r="P52" i="35"/>
  <c r="Q52" i="35"/>
  <c r="P51" i="35"/>
  <c r="P50" i="35"/>
  <c r="P49" i="35"/>
  <c r="Q49" i="35"/>
  <c r="P48" i="35"/>
  <c r="Q48" i="35"/>
  <c r="Q47" i="35"/>
  <c r="P47" i="35"/>
  <c r="P46" i="35"/>
  <c r="Q45" i="35"/>
  <c r="P45" i="35"/>
  <c r="Q44" i="35"/>
  <c r="P44" i="35"/>
  <c r="Q43" i="35"/>
  <c r="Q42" i="35"/>
  <c r="Q41" i="35"/>
  <c r="P41" i="35"/>
  <c r="Q40" i="35"/>
  <c r="P40" i="35"/>
  <c r="Q38" i="35"/>
  <c r="P38" i="35"/>
  <c r="Q37" i="35"/>
  <c r="P37" i="35"/>
  <c r="P35" i="35"/>
  <c r="Q34" i="35"/>
  <c r="Q33" i="35"/>
  <c r="P33" i="35"/>
  <c r="Q32" i="35"/>
  <c r="P31" i="35"/>
  <c r="Q31" i="35"/>
  <c r="Q30" i="35"/>
  <c r="Q29" i="35"/>
  <c r="P29" i="35"/>
  <c r="Q28" i="35"/>
  <c r="P28" i="35"/>
  <c r="P27" i="35"/>
  <c r="Q27" i="35"/>
  <c r="Q26" i="35"/>
  <c r="Q25" i="35"/>
  <c r="P25" i="35"/>
  <c r="P24" i="35"/>
  <c r="P23" i="35"/>
  <c r="Q22" i="35"/>
  <c r="P22" i="35"/>
  <c r="Q21" i="35"/>
  <c r="Q20" i="35"/>
  <c r="P20" i="35"/>
  <c r="Q19" i="35"/>
  <c r="P19" i="35"/>
  <c r="P18" i="35"/>
  <c r="Q18" i="35"/>
  <c r="Q17" i="35"/>
  <c r="P16" i="35"/>
  <c r="Q16" i="35"/>
  <c r="Q15" i="35"/>
  <c r="P14" i="35"/>
  <c r="Q14" i="35"/>
  <c r="Q13" i="35"/>
  <c r="Q12" i="35"/>
  <c r="P12" i="35"/>
  <c r="P11" i="35"/>
  <c r="Q9" i="35"/>
  <c r="P9" i="35"/>
  <c r="Q8" i="35"/>
  <c r="P42" i="35" l="1"/>
  <c r="Q51" i="35"/>
  <c r="Q107" i="35"/>
  <c r="Q121" i="35"/>
  <c r="P178" i="35"/>
  <c r="Q254" i="35"/>
  <c r="P280" i="35"/>
  <c r="Q305" i="35"/>
  <c r="P8" i="35"/>
  <c r="P13" i="35"/>
  <c r="P15" i="35"/>
  <c r="P17" i="35"/>
  <c r="P21" i="35"/>
  <c r="P26" i="35"/>
  <c r="P30" i="35"/>
  <c r="P32" i="35"/>
  <c r="Q50" i="35"/>
  <c r="Q98" i="35"/>
  <c r="Q124" i="35"/>
  <c r="Q143" i="35"/>
  <c r="P144" i="35"/>
  <c r="Q155" i="35"/>
  <c r="Q169" i="35"/>
  <c r="P170" i="35"/>
  <c r="Q173" i="35"/>
  <c r="P174" i="35"/>
  <c r="Q177" i="35"/>
  <c r="P196" i="35"/>
  <c r="P204" i="35"/>
  <c r="P216" i="35"/>
  <c r="P222" i="35"/>
  <c r="P226" i="35"/>
  <c r="P230" i="35"/>
  <c r="P232" i="35"/>
  <c r="Q253" i="35"/>
  <c r="P257" i="35"/>
  <c r="P277" i="35"/>
  <c r="P286" i="35"/>
  <c r="P289" i="35"/>
  <c r="P291" i="35"/>
  <c r="P318" i="35"/>
  <c r="P184" i="35"/>
  <c r="P258" i="35"/>
  <c r="P43" i="35"/>
  <c r="Q56" i="35"/>
  <c r="Q108" i="35"/>
  <c r="P195" i="35"/>
  <c r="P213" i="35"/>
  <c r="P219" i="35"/>
  <c r="P225" i="35"/>
  <c r="P229" i="35"/>
  <c r="P234" i="35"/>
  <c r="P240" i="35"/>
  <c r="P288" i="35"/>
  <c r="Q243" i="35"/>
  <c r="P243" i="35"/>
  <c r="Q11" i="35"/>
  <c r="Q105" i="35"/>
  <c r="Q110" i="35"/>
  <c r="Q115" i="35"/>
  <c r="P150" i="35"/>
  <c r="Q150" i="35"/>
  <c r="P152" i="35"/>
  <c r="Q152" i="35"/>
  <c r="P157" i="35"/>
  <c r="Q157" i="35"/>
  <c r="P159" i="35"/>
  <c r="Q159" i="35"/>
  <c r="Q186" i="35"/>
  <c r="Q197" i="35"/>
  <c r="P197" i="35"/>
  <c r="Q205" i="35"/>
  <c r="P205" i="35"/>
  <c r="P218" i="35"/>
  <c r="P227" i="35"/>
  <c r="P238" i="35"/>
  <c r="P246" i="35"/>
  <c r="Q246" i="35"/>
  <c r="Q264" i="35"/>
  <c r="P264" i="35"/>
  <c r="P304" i="35"/>
  <c r="Q304" i="35"/>
  <c r="P141" i="35"/>
  <c r="Q141" i="35"/>
  <c r="P251" i="35"/>
  <c r="Q251" i="35"/>
  <c r="Q35" i="35"/>
  <c r="Q39" i="35"/>
  <c r="P10" i="35"/>
  <c r="P34" i="35"/>
  <c r="Q100" i="35"/>
  <c r="P165" i="35"/>
  <c r="Q165" i="35"/>
  <c r="P167" i="35"/>
  <c r="Q167" i="35"/>
  <c r="P183" i="35"/>
  <c r="Q215" i="35"/>
  <c r="P224" i="35"/>
  <c r="Q231" i="35"/>
  <c r="P231" i="35"/>
  <c r="P244" i="35"/>
  <c r="Q249" i="35"/>
  <c r="P249" i="35"/>
  <c r="Q252" i="35"/>
  <c r="Q293" i="35"/>
  <c r="Q299" i="35"/>
  <c r="P311" i="35"/>
  <c r="Q311" i="35"/>
  <c r="Q325" i="35"/>
  <c r="P166" i="35"/>
  <c r="Q166" i="35"/>
  <c r="Q223" i="35"/>
  <c r="P223" i="35"/>
  <c r="Q23" i="35"/>
  <c r="Q24" i="35"/>
  <c r="Q55" i="35"/>
  <c r="Q91" i="35"/>
  <c r="Q54" i="35"/>
  <c r="Q62" i="35"/>
  <c r="Q109" i="35"/>
  <c r="Q114" i="35"/>
  <c r="Q46" i="35"/>
  <c r="Q57" i="35"/>
  <c r="Q99" i="35"/>
  <c r="Q122" i="35"/>
  <c r="P149" i="35"/>
  <c r="Q149" i="35"/>
  <c r="P151" i="35"/>
  <c r="Q151" i="35"/>
  <c r="P158" i="35"/>
  <c r="Q158" i="35"/>
  <c r="Q180" i="35"/>
  <c r="P202" i="35"/>
  <c r="Q202" i="35"/>
  <c r="P212" i="35"/>
  <c r="P228" i="35"/>
  <c r="Q237" i="35"/>
  <c r="P237" i="35"/>
  <c r="Q247" i="35"/>
  <c r="P276" i="35"/>
  <c r="P307" i="35"/>
  <c r="Q307" i="35"/>
  <c r="Q323" i="35"/>
  <c r="Q324" i="35"/>
  <c r="Q328" i="35"/>
  <c r="U23" i="35" l="1"/>
  <c r="U9" i="35"/>
  <c r="V9" i="35"/>
  <c r="U12" i="35"/>
  <c r="V12" i="35"/>
  <c r="U19" i="35"/>
  <c r="V19" i="35"/>
  <c r="U20" i="35"/>
  <c r="U22" i="35"/>
  <c r="V22" i="35"/>
  <c r="U25" i="35"/>
  <c r="V25" i="35"/>
  <c r="U28" i="35"/>
  <c r="V28" i="35"/>
  <c r="U29" i="35"/>
  <c r="V29" i="35"/>
  <c r="U33" i="35"/>
  <c r="V33" i="35"/>
  <c r="U37" i="35"/>
  <c r="V37" i="35"/>
  <c r="U38" i="35"/>
  <c r="V38" i="35"/>
  <c r="U40" i="35"/>
  <c r="V40" i="35"/>
  <c r="U41" i="35"/>
  <c r="V41" i="35"/>
  <c r="U44" i="35"/>
  <c r="V44" i="35"/>
  <c r="U45" i="35"/>
  <c r="V45" i="35"/>
  <c r="U47" i="35"/>
  <c r="V47" i="35"/>
  <c r="U53" i="35"/>
  <c r="V53" i="35"/>
  <c r="U58" i="35"/>
  <c r="V58" i="35"/>
  <c r="U61" i="35"/>
  <c r="V61" i="35"/>
  <c r="U63" i="35"/>
  <c r="V63" i="35"/>
  <c r="U64" i="35"/>
  <c r="V64" i="35"/>
  <c r="U65" i="35"/>
  <c r="V65" i="35"/>
  <c r="U66" i="35"/>
  <c r="V66" i="35"/>
  <c r="U67" i="35"/>
  <c r="V67" i="35"/>
  <c r="U68" i="35"/>
  <c r="V68" i="35"/>
  <c r="U69" i="35"/>
  <c r="V69" i="35"/>
  <c r="U70" i="35"/>
  <c r="V70" i="35"/>
  <c r="U71" i="35"/>
  <c r="V71" i="35"/>
  <c r="U72" i="35"/>
  <c r="V72" i="35"/>
  <c r="U73" i="35"/>
  <c r="V73" i="35"/>
  <c r="U74" i="35"/>
  <c r="V74" i="35"/>
  <c r="U75" i="35"/>
  <c r="V75" i="35"/>
  <c r="U76" i="35"/>
  <c r="V76" i="35"/>
  <c r="U77" i="35"/>
  <c r="V77" i="35"/>
  <c r="U78" i="35"/>
  <c r="V78" i="35"/>
  <c r="U79" i="35"/>
  <c r="V79" i="35"/>
  <c r="U80" i="35"/>
  <c r="V80" i="35"/>
  <c r="U81" i="35"/>
  <c r="V81" i="35"/>
  <c r="U82" i="35"/>
  <c r="V82" i="35"/>
  <c r="U83" i="35"/>
  <c r="V83" i="35"/>
  <c r="U84" i="35"/>
  <c r="V84" i="35"/>
  <c r="U85" i="35"/>
  <c r="V85" i="35"/>
  <c r="U86" i="35"/>
  <c r="V86" i="35"/>
  <c r="U87" i="35"/>
  <c r="V87" i="35"/>
  <c r="U88" i="35"/>
  <c r="V88" i="35"/>
  <c r="U89" i="35"/>
  <c r="V89" i="35"/>
  <c r="U90" i="35"/>
  <c r="V90" i="35"/>
  <c r="U92" i="35"/>
  <c r="V92" i="35"/>
  <c r="U93" i="35"/>
  <c r="V93" i="35"/>
  <c r="U94" i="35"/>
  <c r="V94" i="35"/>
  <c r="U95" i="35"/>
  <c r="V95" i="35"/>
  <c r="U97" i="35"/>
  <c r="V97" i="35"/>
  <c r="U101" i="35"/>
  <c r="V101" i="35"/>
  <c r="U104" i="35"/>
  <c r="V104" i="35"/>
  <c r="U106" i="35"/>
  <c r="V106" i="35"/>
  <c r="U112" i="35"/>
  <c r="V112" i="35"/>
  <c r="U113" i="35"/>
  <c r="V113" i="35"/>
  <c r="U118" i="35"/>
  <c r="V118" i="35"/>
  <c r="U119" i="35"/>
  <c r="V119" i="35"/>
  <c r="U120" i="35"/>
  <c r="V120" i="35"/>
  <c r="U123" i="35"/>
  <c r="V123" i="35"/>
  <c r="U125" i="35"/>
  <c r="V125" i="35"/>
  <c r="U126" i="35"/>
  <c r="V126" i="35"/>
  <c r="U127" i="35"/>
  <c r="V127" i="35"/>
  <c r="U128" i="35"/>
  <c r="V128" i="35"/>
  <c r="U129" i="35"/>
  <c r="V129" i="35"/>
  <c r="U130" i="35"/>
  <c r="V130" i="35"/>
  <c r="U131" i="35"/>
  <c r="V131" i="35"/>
  <c r="U132" i="35"/>
  <c r="V132" i="35"/>
  <c r="U133" i="35"/>
  <c r="V133" i="35"/>
  <c r="U134" i="35"/>
  <c r="U135" i="35"/>
  <c r="U136" i="35"/>
  <c r="V136" i="35"/>
  <c r="U137" i="35"/>
  <c r="U138" i="35"/>
  <c r="V138" i="35"/>
  <c r="U139" i="35"/>
  <c r="V139" i="35"/>
  <c r="U140" i="35"/>
  <c r="V140" i="35"/>
  <c r="U142" i="35"/>
  <c r="V142" i="35"/>
  <c r="U153" i="35"/>
  <c r="V153" i="35"/>
  <c r="U156" i="35"/>
  <c r="V156" i="35"/>
  <c r="U160" i="35"/>
  <c r="V160" i="35"/>
  <c r="U162" i="35"/>
  <c r="V162" i="35"/>
  <c r="U163" i="35"/>
  <c r="V163" i="35"/>
  <c r="U164" i="35"/>
  <c r="V164" i="35"/>
  <c r="U168" i="35"/>
  <c r="V168" i="35"/>
  <c r="U179" i="35"/>
  <c r="V179" i="35"/>
  <c r="U182" i="35"/>
  <c r="V182" i="35"/>
  <c r="U185" i="35"/>
  <c r="V185" i="35"/>
  <c r="U198" i="35"/>
  <c r="V198" i="35"/>
  <c r="U199" i="35"/>
  <c r="V199" i="35"/>
  <c r="U200" i="35"/>
  <c r="V200" i="35"/>
  <c r="U203" i="35"/>
  <c r="V203" i="35"/>
  <c r="U206" i="35"/>
  <c r="V206" i="35"/>
  <c r="U207" i="35"/>
  <c r="V207" i="35"/>
  <c r="U208" i="35"/>
  <c r="V208" i="35"/>
  <c r="U209" i="35"/>
  <c r="V209" i="35"/>
  <c r="U210" i="35"/>
  <c r="V210" i="35"/>
  <c r="U211" i="35"/>
  <c r="V211" i="35"/>
  <c r="U214" i="35"/>
  <c r="V214" i="35"/>
  <c r="U217" i="35"/>
  <c r="V217" i="35"/>
  <c r="U220" i="35"/>
  <c r="V220" i="35"/>
  <c r="U221" i="35"/>
  <c r="V221" i="35"/>
  <c r="U235" i="35"/>
  <c r="V235" i="35"/>
  <c r="U236" i="35"/>
  <c r="V236" i="35"/>
  <c r="U241" i="35"/>
  <c r="V241" i="35"/>
  <c r="U242" i="35"/>
  <c r="V242" i="35"/>
  <c r="U248" i="35"/>
  <c r="V248" i="35"/>
  <c r="U255" i="35"/>
  <c r="V255" i="35"/>
  <c r="U260" i="35"/>
  <c r="V260" i="35"/>
  <c r="U261" i="35"/>
  <c r="V261" i="35"/>
  <c r="U262" i="35"/>
  <c r="V262" i="35"/>
  <c r="U263" i="35"/>
  <c r="V263" i="35"/>
  <c r="U265" i="35"/>
  <c r="V265" i="35"/>
  <c r="U267" i="35"/>
  <c r="V267" i="35"/>
  <c r="U268" i="35"/>
  <c r="V268" i="35"/>
  <c r="U269" i="35"/>
  <c r="V269" i="35"/>
  <c r="U271" i="35"/>
  <c r="V271" i="35"/>
  <c r="U272" i="35"/>
  <c r="V272" i="35"/>
  <c r="U259" i="35"/>
  <c r="V259" i="35"/>
  <c r="U275" i="35"/>
  <c r="V275" i="35"/>
  <c r="U278" i="35"/>
  <c r="V278" i="35"/>
  <c r="U279" i="35"/>
  <c r="V279" i="35"/>
  <c r="U281" i="35"/>
  <c r="V281" i="35"/>
  <c r="U282" i="35"/>
  <c r="V282" i="35"/>
  <c r="U283" i="35"/>
  <c r="V283" i="35"/>
  <c r="U284" i="35"/>
  <c r="V284" i="35"/>
  <c r="U285" i="35"/>
  <c r="V285" i="35"/>
  <c r="U292" i="35"/>
  <c r="V292" i="35"/>
  <c r="U296" i="35"/>
  <c r="V296" i="35"/>
  <c r="U297" i="35"/>
  <c r="V297" i="35"/>
  <c r="U298" i="35"/>
  <c r="V298" i="35"/>
  <c r="U300" i="35"/>
  <c r="V300" i="35"/>
  <c r="U303" i="35"/>
  <c r="V303" i="35"/>
  <c r="U309" i="35"/>
  <c r="V309" i="35"/>
  <c r="U310" i="35"/>
  <c r="V310" i="35"/>
  <c r="U312" i="35"/>
  <c r="V312" i="35"/>
  <c r="U313" i="35"/>
  <c r="V313" i="35"/>
  <c r="U314" i="35"/>
  <c r="V314" i="35"/>
  <c r="U316" i="35"/>
  <c r="V316" i="35"/>
  <c r="U317" i="35"/>
  <c r="V317" i="35"/>
  <c r="U320" i="35"/>
  <c r="V320" i="35"/>
  <c r="U321" i="35"/>
  <c r="V321" i="35"/>
  <c r="U322" i="35"/>
  <c r="V322" i="35"/>
  <c r="U326" i="35"/>
  <c r="V326" i="35"/>
  <c r="U327" i="35"/>
  <c r="V327" i="35"/>
  <c r="V135" i="35"/>
  <c r="V134" i="35"/>
  <c r="U91" i="35"/>
  <c r="V24" i="35"/>
  <c r="V324" i="35"/>
  <c r="U323" i="35"/>
  <c r="V315" i="35"/>
  <c r="V311" i="35"/>
  <c r="V301" i="35"/>
  <c r="V299" i="35"/>
  <c r="V291" i="35"/>
  <c r="V289" i="35"/>
  <c r="V287" i="35"/>
  <c r="V277" i="35"/>
  <c r="U273" i="35"/>
  <c r="V270" i="35"/>
  <c r="V266" i="35"/>
  <c r="V264" i="35"/>
  <c r="U258" i="35"/>
  <c r="V257" i="35"/>
  <c r="V254" i="35"/>
  <c r="V249" i="35"/>
  <c r="V243" i="35"/>
  <c r="V239" i="35"/>
  <c r="U234" i="35"/>
  <c r="V233" i="35"/>
  <c r="V231" i="35"/>
  <c r="V229" i="35"/>
  <c r="U226" i="35"/>
  <c r="V225" i="35"/>
  <c r="V223" i="35"/>
  <c r="U222" i="35"/>
  <c r="V219" i="35"/>
  <c r="V215" i="35"/>
  <c r="V205" i="35"/>
  <c r="V197" i="35"/>
  <c r="U196" i="35"/>
  <c r="V195" i="35"/>
  <c r="V186" i="35"/>
  <c r="V184" i="35"/>
  <c r="U180" i="35"/>
  <c r="V178" i="35"/>
  <c r="V176" i="35"/>
  <c r="V174" i="35"/>
  <c r="V172" i="35"/>
  <c r="U171" i="35"/>
  <c r="V170" i="35"/>
  <c r="U166" i="35"/>
  <c r="V161" i="35"/>
  <c r="V159" i="35"/>
  <c r="U158" i="35"/>
  <c r="V155" i="35"/>
  <c r="U152" i="35"/>
  <c r="V149" i="35"/>
  <c r="V143" i="35"/>
  <c r="U114" i="35"/>
  <c r="V107" i="35"/>
  <c r="U105" i="35"/>
  <c r="V99" i="35"/>
  <c r="V62" i="35"/>
  <c r="V60" i="35"/>
  <c r="U57" i="35"/>
  <c r="V56" i="35"/>
  <c r="V54" i="35"/>
  <c r="V50" i="35"/>
  <c r="V46" i="35"/>
  <c r="V42" i="35"/>
  <c r="V39" i="35"/>
  <c r="U34" i="35"/>
  <c r="V32" i="35"/>
  <c r="V30" i="35"/>
  <c r="U27" i="35"/>
  <c r="V26" i="35"/>
  <c r="U21" i="35"/>
  <c r="V20" i="35"/>
  <c r="V18" i="35"/>
  <c r="V16" i="35"/>
  <c r="V14" i="35"/>
  <c r="U11" i="35"/>
  <c r="V8" i="35"/>
  <c r="T366" i="38"/>
  <c r="U366" i="38" s="1"/>
  <c r="S366" i="38"/>
  <c r="Q366" i="38"/>
  <c r="P366" i="38"/>
  <c r="L366" i="38"/>
  <c r="K366" i="38"/>
  <c r="L365" i="38"/>
  <c r="K365" i="38"/>
  <c r="T364" i="38"/>
  <c r="U364" i="38" s="1"/>
  <c r="S364" i="38"/>
  <c r="Q364" i="38"/>
  <c r="P364" i="38"/>
  <c r="L364" i="38"/>
  <c r="K364" i="38"/>
  <c r="L363" i="38"/>
  <c r="K363" i="38"/>
  <c r="L362" i="38"/>
  <c r="K362" i="38"/>
  <c r="Q361" i="38"/>
  <c r="P361" i="38"/>
  <c r="L361" i="38"/>
  <c r="K361" i="38"/>
  <c r="T360" i="38"/>
  <c r="U360" i="38" s="1"/>
  <c r="S360" i="38"/>
  <c r="Q360" i="38"/>
  <c r="P360" i="38"/>
  <c r="L360" i="38"/>
  <c r="K360" i="38"/>
  <c r="U359" i="38"/>
  <c r="T359" i="38"/>
  <c r="S359" i="38"/>
  <c r="Q359" i="38"/>
  <c r="P359" i="38"/>
  <c r="L359" i="38"/>
  <c r="K359" i="38"/>
  <c r="T358" i="38"/>
  <c r="U358" i="38" s="1"/>
  <c r="S358" i="38"/>
  <c r="T357" i="38"/>
  <c r="U357" i="38" s="1"/>
  <c r="S357" i="38"/>
  <c r="Q357" i="38"/>
  <c r="P357" i="38"/>
  <c r="L357" i="38"/>
  <c r="K357" i="38"/>
  <c r="T356" i="38"/>
  <c r="U356" i="38" s="1"/>
  <c r="S356" i="38"/>
  <c r="P356" i="38"/>
  <c r="K356" i="38"/>
  <c r="L354" i="38"/>
  <c r="K354" i="38"/>
  <c r="Q353" i="38"/>
  <c r="K353" i="38"/>
  <c r="Q352" i="38"/>
  <c r="P352" i="38"/>
  <c r="L352" i="38"/>
  <c r="K352" i="38"/>
  <c r="Q351" i="38"/>
  <c r="P351" i="38"/>
  <c r="Q350" i="38"/>
  <c r="P350" i="38"/>
  <c r="T349" i="38"/>
  <c r="U349" i="38" s="1"/>
  <c r="S349" i="38"/>
  <c r="Q349" i="38"/>
  <c r="P349" i="38"/>
  <c r="L349" i="38"/>
  <c r="K349" i="38"/>
  <c r="Q348" i="38"/>
  <c r="P348" i="38"/>
  <c r="L348" i="38"/>
  <c r="K348" i="38"/>
  <c r="L347" i="38"/>
  <c r="K347" i="38"/>
  <c r="T346" i="38"/>
  <c r="U346" i="38" s="1"/>
  <c r="S346" i="38"/>
  <c r="Q346" i="38"/>
  <c r="P346" i="38"/>
  <c r="L346" i="38"/>
  <c r="K346" i="38"/>
  <c r="Q345" i="38"/>
  <c r="P345" i="38"/>
  <c r="L345" i="38"/>
  <c r="K345" i="38"/>
  <c r="L344" i="38"/>
  <c r="K344" i="38"/>
  <c r="T342" i="38"/>
  <c r="U342" i="38" s="1"/>
  <c r="S342" i="38"/>
  <c r="Q342" i="38"/>
  <c r="P342" i="38"/>
  <c r="L342" i="38"/>
  <c r="K342" i="38"/>
  <c r="Q341" i="38"/>
  <c r="P341" i="38"/>
  <c r="L341" i="38"/>
  <c r="K341" i="38"/>
  <c r="Q340" i="38"/>
  <c r="P340" i="38"/>
  <c r="L340" i="38"/>
  <c r="K340" i="38"/>
  <c r="T339" i="38"/>
  <c r="U339" i="38" s="1"/>
  <c r="S339" i="38"/>
  <c r="Q339" i="38"/>
  <c r="P339" i="38"/>
  <c r="L339" i="38"/>
  <c r="K339" i="38"/>
  <c r="U338" i="38"/>
  <c r="T338" i="38"/>
  <c r="S338" i="38"/>
  <c r="Q338" i="38"/>
  <c r="P338" i="38"/>
  <c r="L338" i="38"/>
  <c r="K338" i="38"/>
  <c r="U337" i="38"/>
  <c r="T337" i="38"/>
  <c r="S337" i="38"/>
  <c r="Q337" i="38"/>
  <c r="P337" i="38"/>
  <c r="L337" i="38"/>
  <c r="K337" i="38"/>
  <c r="T336" i="38"/>
  <c r="U336" i="38" s="1"/>
  <c r="S336" i="38"/>
  <c r="Q336" i="38"/>
  <c r="P336" i="38"/>
  <c r="L336" i="38"/>
  <c r="K336" i="38"/>
  <c r="T335" i="38"/>
  <c r="U335" i="38" s="1"/>
  <c r="S335" i="38"/>
  <c r="Q335" i="38"/>
  <c r="P335" i="38"/>
  <c r="L335" i="38"/>
  <c r="K335" i="38"/>
  <c r="T334" i="38"/>
  <c r="U334" i="38" s="1"/>
  <c r="S334" i="38"/>
  <c r="Q334" i="38"/>
  <c r="P334" i="38"/>
  <c r="L334" i="38"/>
  <c r="K334" i="38"/>
  <c r="Q333" i="38"/>
  <c r="P333" i="38"/>
  <c r="L333" i="38"/>
  <c r="K333" i="38"/>
  <c r="L332" i="38"/>
  <c r="K332" i="38"/>
  <c r="Q331" i="38"/>
  <c r="P331" i="38"/>
  <c r="L331" i="38"/>
  <c r="K331" i="38"/>
  <c r="T330" i="38"/>
  <c r="U330" i="38" s="1"/>
  <c r="S330" i="38"/>
  <c r="Q330" i="38"/>
  <c r="P330" i="38"/>
  <c r="L330" i="38"/>
  <c r="K330" i="38"/>
  <c r="U328" i="38"/>
  <c r="T328" i="38"/>
  <c r="S328" i="38"/>
  <c r="Q328" i="38"/>
  <c r="P328" i="38"/>
  <c r="L328" i="38"/>
  <c r="K328" i="38"/>
  <c r="Q327" i="38"/>
  <c r="P327" i="38"/>
  <c r="T326" i="38"/>
  <c r="U326" i="38" s="1"/>
  <c r="S326" i="38"/>
  <c r="Q326" i="38"/>
  <c r="P326" i="38"/>
  <c r="L325" i="38"/>
  <c r="K325" i="38"/>
  <c r="L324" i="38"/>
  <c r="K324" i="38"/>
  <c r="T323" i="38"/>
  <c r="U323" i="38" s="1"/>
  <c r="S323" i="38"/>
  <c r="Q323" i="38"/>
  <c r="P323" i="38"/>
  <c r="L323" i="38"/>
  <c r="K323" i="38"/>
  <c r="L322" i="38"/>
  <c r="K322" i="38"/>
  <c r="L321" i="38"/>
  <c r="K321" i="38"/>
  <c r="L320" i="38"/>
  <c r="K320" i="38"/>
  <c r="L319" i="38"/>
  <c r="K319" i="38"/>
  <c r="T318" i="38"/>
  <c r="U318" i="38" s="1"/>
  <c r="S318" i="38"/>
  <c r="Q318" i="38"/>
  <c r="P318" i="38"/>
  <c r="L318" i="38"/>
  <c r="K318" i="38"/>
  <c r="L317" i="38"/>
  <c r="K317" i="38"/>
  <c r="T316" i="38"/>
  <c r="U316" i="38" s="1"/>
  <c r="S316" i="38"/>
  <c r="Q316" i="38"/>
  <c r="P316" i="38"/>
  <c r="L316" i="38"/>
  <c r="K316" i="38"/>
  <c r="T315" i="38"/>
  <c r="U315" i="38" s="1"/>
  <c r="S315" i="38"/>
  <c r="Q315" i="38"/>
  <c r="P315" i="38"/>
  <c r="L315" i="38"/>
  <c r="K315" i="38"/>
  <c r="U314" i="38"/>
  <c r="T314" i="38"/>
  <c r="S314" i="38"/>
  <c r="Q314" i="38"/>
  <c r="P314" i="38"/>
  <c r="L314" i="38"/>
  <c r="K314" i="38"/>
  <c r="U313" i="38"/>
  <c r="T313" i="38"/>
  <c r="S313" i="38"/>
  <c r="Q313" i="38"/>
  <c r="P313" i="38"/>
  <c r="L313" i="38"/>
  <c r="K313" i="38"/>
  <c r="T312" i="38"/>
  <c r="U312" i="38" s="1"/>
  <c r="S312" i="38"/>
  <c r="Q312" i="38"/>
  <c r="P312" i="38"/>
  <c r="L312" i="38"/>
  <c r="K312" i="38"/>
  <c r="T311" i="38"/>
  <c r="U311" i="38" s="1"/>
  <c r="S311" i="38"/>
  <c r="Q311" i="38"/>
  <c r="P311" i="38"/>
  <c r="L311" i="38"/>
  <c r="K311" i="38"/>
  <c r="U310" i="38"/>
  <c r="T310" i="38"/>
  <c r="S310" i="38"/>
  <c r="Q310" i="38"/>
  <c r="P310" i="38"/>
  <c r="L310" i="38"/>
  <c r="K310" i="38"/>
  <c r="L309" i="38"/>
  <c r="K309" i="38"/>
  <c r="Q308" i="38"/>
  <c r="P308" i="38"/>
  <c r="L308" i="38"/>
  <c r="K308" i="38"/>
  <c r="L307" i="38"/>
  <c r="K307" i="38"/>
  <c r="L306" i="38"/>
  <c r="K306" i="38"/>
  <c r="L305" i="38"/>
  <c r="K305" i="38"/>
  <c r="Q304" i="38"/>
  <c r="P304" i="38"/>
  <c r="L304" i="38"/>
  <c r="K304" i="38"/>
  <c r="U303" i="38"/>
  <c r="T303" i="38"/>
  <c r="S303" i="38"/>
  <c r="Q303" i="38"/>
  <c r="P303" i="38"/>
  <c r="L303" i="38"/>
  <c r="K303" i="38"/>
  <c r="L302" i="38"/>
  <c r="K302" i="38"/>
  <c r="L301" i="38"/>
  <c r="K301" i="38"/>
  <c r="T300" i="38"/>
  <c r="U300" i="38" s="1"/>
  <c r="S300" i="38"/>
  <c r="Q300" i="38"/>
  <c r="P300" i="38"/>
  <c r="L300" i="38"/>
  <c r="K300" i="38"/>
  <c r="T299" i="38"/>
  <c r="U299" i="38" s="1"/>
  <c r="S299" i="38"/>
  <c r="Q299" i="38"/>
  <c r="P299" i="38"/>
  <c r="L299" i="38"/>
  <c r="K299" i="38"/>
  <c r="Q298" i="38"/>
  <c r="P298" i="38"/>
  <c r="L298" i="38"/>
  <c r="K298" i="38"/>
  <c r="U297" i="38"/>
  <c r="T297" i="38"/>
  <c r="S297" i="38"/>
  <c r="Q297" i="38"/>
  <c r="P297" i="38"/>
  <c r="L297" i="38"/>
  <c r="K297" i="38"/>
  <c r="L296" i="38"/>
  <c r="K296" i="38"/>
  <c r="T295" i="38"/>
  <c r="U295" i="38" s="1"/>
  <c r="Q295" i="38"/>
  <c r="L295" i="38"/>
  <c r="T294" i="38"/>
  <c r="U294" i="38" s="1"/>
  <c r="S294" i="38"/>
  <c r="Q294" i="38"/>
  <c r="P294" i="38"/>
  <c r="L294" i="38"/>
  <c r="K294" i="38"/>
  <c r="L293" i="38"/>
  <c r="K293" i="38"/>
  <c r="T291" i="38"/>
  <c r="U291" i="38" s="1"/>
  <c r="S291" i="38"/>
  <c r="Q291" i="38"/>
  <c r="P291" i="38"/>
  <c r="L291" i="38"/>
  <c r="K291" i="38"/>
  <c r="L290" i="38"/>
  <c r="K290" i="38"/>
  <c r="L289" i="38"/>
  <c r="K289" i="38"/>
  <c r="L288" i="38"/>
  <c r="K288" i="38"/>
  <c r="U287" i="38"/>
  <c r="T287" i="38"/>
  <c r="S287" i="38"/>
  <c r="Q287" i="38"/>
  <c r="P287" i="38"/>
  <c r="L287" i="38"/>
  <c r="K287" i="38"/>
  <c r="Q286" i="38"/>
  <c r="P286" i="38"/>
  <c r="L286" i="38"/>
  <c r="K286" i="38"/>
  <c r="T285" i="38"/>
  <c r="U285" i="38" s="1"/>
  <c r="S285" i="38"/>
  <c r="Q285" i="38"/>
  <c r="P285" i="38"/>
  <c r="L285" i="38"/>
  <c r="K285" i="38"/>
  <c r="L284" i="38"/>
  <c r="K284" i="38"/>
  <c r="L283" i="38"/>
  <c r="K283" i="38"/>
  <c r="L282" i="38"/>
  <c r="K282" i="38"/>
  <c r="L281" i="38"/>
  <c r="K281" i="38"/>
  <c r="T280" i="38"/>
  <c r="U280" i="38" s="1"/>
  <c r="S280" i="38"/>
  <c r="Q280" i="38"/>
  <c r="P280" i="38"/>
  <c r="L280" i="38"/>
  <c r="K280" i="38"/>
  <c r="U279" i="38"/>
  <c r="T279" i="38"/>
  <c r="S279" i="38"/>
  <c r="Q279" i="38"/>
  <c r="P279" i="38"/>
  <c r="L279" i="38"/>
  <c r="K279" i="38"/>
  <c r="L278" i="38"/>
  <c r="K278" i="38"/>
  <c r="T277" i="38"/>
  <c r="U277" i="38" s="1"/>
  <c r="S277" i="38"/>
  <c r="Q277" i="38"/>
  <c r="P277" i="38"/>
  <c r="L277" i="38"/>
  <c r="K277" i="38"/>
  <c r="U276" i="38"/>
  <c r="T276" i="38"/>
  <c r="S276" i="38"/>
  <c r="Q276" i="38"/>
  <c r="P276" i="38"/>
  <c r="L276" i="38"/>
  <c r="K276" i="38"/>
  <c r="U275" i="38"/>
  <c r="T275" i="38"/>
  <c r="S275" i="38"/>
  <c r="Q275" i="38"/>
  <c r="P275" i="38"/>
  <c r="L275" i="38"/>
  <c r="K275" i="38"/>
  <c r="T274" i="38"/>
  <c r="U274" i="38" s="1"/>
  <c r="S274" i="38"/>
  <c r="Q274" i="38"/>
  <c r="P274" i="38"/>
  <c r="L274" i="38"/>
  <c r="K274" i="38"/>
  <c r="T273" i="38"/>
  <c r="U273" i="38" s="1"/>
  <c r="S273" i="38"/>
  <c r="Q273" i="38"/>
  <c r="P273" i="38"/>
  <c r="L273" i="38"/>
  <c r="K273" i="38"/>
  <c r="Q272" i="38"/>
  <c r="P272" i="38"/>
  <c r="L272" i="38"/>
  <c r="K272" i="38"/>
  <c r="U271" i="38"/>
  <c r="T271" i="38"/>
  <c r="S271" i="38"/>
  <c r="Q271" i="38"/>
  <c r="P271" i="38"/>
  <c r="L271" i="38"/>
  <c r="K271" i="38"/>
  <c r="L270" i="38"/>
  <c r="K270" i="38"/>
  <c r="T269" i="38"/>
  <c r="U269" i="38" s="1"/>
  <c r="S269" i="38"/>
  <c r="Q269" i="38"/>
  <c r="P269" i="38"/>
  <c r="L269" i="38"/>
  <c r="K269" i="38"/>
  <c r="U268" i="38"/>
  <c r="T268" i="38"/>
  <c r="S268" i="38"/>
  <c r="Q268" i="38"/>
  <c r="P268" i="38"/>
  <c r="L268" i="38"/>
  <c r="K268" i="38"/>
  <c r="Q267" i="38"/>
  <c r="P267" i="38"/>
  <c r="L267" i="38"/>
  <c r="K267" i="38"/>
  <c r="U266" i="38"/>
  <c r="T266" i="38"/>
  <c r="S266" i="38"/>
  <c r="Q266" i="38"/>
  <c r="P266" i="38"/>
  <c r="L266" i="38"/>
  <c r="K266" i="38"/>
  <c r="T265" i="38"/>
  <c r="U265" i="38" s="1"/>
  <c r="S265" i="38"/>
  <c r="Q265" i="38"/>
  <c r="P265" i="38"/>
  <c r="L265" i="38"/>
  <c r="K265" i="38"/>
  <c r="L263" i="38"/>
  <c r="K263" i="38"/>
  <c r="Q262" i="38"/>
  <c r="P262" i="38"/>
  <c r="L262" i="38"/>
  <c r="K262" i="38"/>
  <c r="Q261" i="38"/>
  <c r="P261" i="38"/>
  <c r="L261" i="38"/>
  <c r="K261" i="38"/>
  <c r="U260" i="38"/>
  <c r="T260" i="38"/>
  <c r="S260" i="38"/>
  <c r="Q260" i="38"/>
  <c r="P260" i="38"/>
  <c r="U259" i="38"/>
  <c r="T259" i="38"/>
  <c r="S259" i="38"/>
  <c r="Q259" i="38"/>
  <c r="P259" i="38"/>
  <c r="Q258" i="38"/>
  <c r="L258" i="38"/>
  <c r="K258" i="38"/>
  <c r="Q257" i="38"/>
  <c r="T256" i="38"/>
  <c r="U256" i="38" s="1"/>
  <c r="S256" i="38"/>
  <c r="Q256" i="38"/>
  <c r="P256" i="38"/>
  <c r="L256" i="38"/>
  <c r="K256" i="38"/>
  <c r="U255" i="38"/>
  <c r="T255" i="38"/>
  <c r="S255" i="38"/>
  <c r="Q255" i="38"/>
  <c r="P255" i="38"/>
  <c r="L255" i="38"/>
  <c r="K255" i="38"/>
  <c r="Q254" i="38"/>
  <c r="P254" i="38"/>
  <c r="L254" i="38"/>
  <c r="K254" i="38"/>
  <c r="U253" i="38"/>
  <c r="T253" i="38"/>
  <c r="S253" i="38"/>
  <c r="Q253" i="38"/>
  <c r="P253" i="38"/>
  <c r="L253" i="38"/>
  <c r="K253" i="38"/>
  <c r="T252" i="38"/>
  <c r="U252" i="38" s="1"/>
  <c r="S252" i="38"/>
  <c r="Q252" i="38"/>
  <c r="P252" i="38"/>
  <c r="L252" i="38"/>
  <c r="K252" i="38"/>
  <c r="T251" i="38"/>
  <c r="U251" i="38" s="1"/>
  <c r="S251" i="38"/>
  <c r="Q251" i="38"/>
  <c r="P251" i="38"/>
  <c r="L251" i="38"/>
  <c r="K251" i="38"/>
  <c r="U250" i="38"/>
  <c r="T250" i="38"/>
  <c r="S250" i="38"/>
  <c r="Q250" i="38"/>
  <c r="P250" i="38"/>
  <c r="L250" i="38"/>
  <c r="K250" i="38"/>
  <c r="U249" i="38"/>
  <c r="T249" i="38"/>
  <c r="S249" i="38"/>
  <c r="Q249" i="38"/>
  <c r="P249" i="38"/>
  <c r="L249" i="38"/>
  <c r="K249" i="38"/>
  <c r="T248" i="38"/>
  <c r="U248" i="38" s="1"/>
  <c r="S248" i="38"/>
  <c r="Q248" i="38"/>
  <c r="P248" i="38"/>
  <c r="L248" i="38"/>
  <c r="K248" i="38"/>
  <c r="T247" i="38"/>
  <c r="U247" i="38" s="1"/>
  <c r="S247" i="38"/>
  <c r="Q247" i="38"/>
  <c r="P247" i="38"/>
  <c r="L247" i="38"/>
  <c r="K247" i="38"/>
  <c r="U246" i="38"/>
  <c r="T246" i="38"/>
  <c r="S246" i="38"/>
  <c r="Q246" i="38"/>
  <c r="P246" i="38"/>
  <c r="L246" i="38"/>
  <c r="K246" i="38"/>
  <c r="U245" i="38"/>
  <c r="T245" i="38"/>
  <c r="S245" i="38"/>
  <c r="Q245" i="38"/>
  <c r="P245" i="38"/>
  <c r="L245" i="38"/>
  <c r="K245" i="38"/>
  <c r="T244" i="38"/>
  <c r="U244" i="38" s="1"/>
  <c r="S244" i="38"/>
  <c r="Q244" i="38"/>
  <c r="P244" i="38"/>
  <c r="L244" i="38"/>
  <c r="K244" i="38"/>
  <c r="T243" i="38"/>
  <c r="U243" i="38" s="1"/>
  <c r="S243" i="38"/>
  <c r="Q243" i="38"/>
  <c r="P243" i="38"/>
  <c r="L243" i="38"/>
  <c r="K243" i="38"/>
  <c r="U242" i="38"/>
  <c r="T242" i="38"/>
  <c r="S242" i="38"/>
  <c r="Q242" i="38"/>
  <c r="P242" i="38"/>
  <c r="L242" i="38"/>
  <c r="K242" i="38"/>
  <c r="U241" i="38"/>
  <c r="T241" i="38"/>
  <c r="S241" i="38"/>
  <c r="Q241" i="38"/>
  <c r="P241" i="38"/>
  <c r="L241" i="38"/>
  <c r="K241" i="38"/>
  <c r="L240" i="38"/>
  <c r="K240" i="38"/>
  <c r="Q239" i="38"/>
  <c r="P239" i="38"/>
  <c r="L239" i="38"/>
  <c r="K239" i="38"/>
  <c r="U238" i="38"/>
  <c r="T238" i="38"/>
  <c r="S238" i="38"/>
  <c r="Q238" i="38"/>
  <c r="L238" i="38"/>
  <c r="K238" i="38"/>
  <c r="T237" i="38"/>
  <c r="U237" i="38" s="1"/>
  <c r="S237" i="38"/>
  <c r="Q237" i="38"/>
  <c r="P237" i="38"/>
  <c r="L237" i="38"/>
  <c r="K237" i="38"/>
  <c r="T235" i="38"/>
  <c r="U235" i="38" s="1"/>
  <c r="S235" i="38"/>
  <c r="Q235" i="38"/>
  <c r="P235" i="38"/>
  <c r="L235" i="38"/>
  <c r="K235" i="38"/>
  <c r="U234" i="38"/>
  <c r="T234" i="38"/>
  <c r="S234" i="38"/>
  <c r="Q234" i="38"/>
  <c r="P234" i="38"/>
  <c r="L234" i="38"/>
  <c r="K234" i="38"/>
  <c r="Q233" i="38"/>
  <c r="P233" i="38"/>
  <c r="L233" i="38"/>
  <c r="K233" i="38"/>
  <c r="U232" i="38"/>
  <c r="T232" i="38"/>
  <c r="S232" i="38"/>
  <c r="Q232" i="38"/>
  <c r="P232" i="38"/>
  <c r="L232" i="38"/>
  <c r="K232" i="38"/>
  <c r="T231" i="38"/>
  <c r="U231" i="38" s="1"/>
  <c r="S231" i="38"/>
  <c r="Q231" i="38"/>
  <c r="P231" i="38"/>
  <c r="L231" i="38"/>
  <c r="K231" i="38"/>
  <c r="L230" i="38"/>
  <c r="K230" i="38"/>
  <c r="L229" i="38"/>
  <c r="K229" i="38"/>
  <c r="L228" i="38"/>
  <c r="K228" i="38"/>
  <c r="L227" i="38"/>
  <c r="K227" i="38"/>
  <c r="L226" i="38"/>
  <c r="K226" i="38"/>
  <c r="Q225" i="38"/>
  <c r="P225" i="38"/>
  <c r="L225" i="38"/>
  <c r="K225" i="38"/>
  <c r="U224" i="38"/>
  <c r="T224" i="38"/>
  <c r="S224" i="38"/>
  <c r="Q224" i="38"/>
  <c r="P224" i="38"/>
  <c r="L224" i="38"/>
  <c r="K224" i="38"/>
  <c r="T223" i="38"/>
  <c r="U223" i="38" s="1"/>
  <c r="S223" i="38"/>
  <c r="Q223" i="38"/>
  <c r="P223" i="38"/>
  <c r="L223" i="38"/>
  <c r="K223" i="38"/>
  <c r="L222" i="38"/>
  <c r="K222" i="38"/>
  <c r="U221" i="38"/>
  <c r="T221" i="38"/>
  <c r="S221" i="38"/>
  <c r="Q221" i="38"/>
  <c r="P221" i="38"/>
  <c r="L221" i="38"/>
  <c r="K221" i="38"/>
  <c r="T220" i="38"/>
  <c r="U220" i="38" s="1"/>
  <c r="S220" i="38"/>
  <c r="Q220" i="38"/>
  <c r="P220" i="38"/>
  <c r="L220" i="38"/>
  <c r="K220" i="38"/>
  <c r="T216" i="38"/>
  <c r="U216" i="38" s="1"/>
  <c r="S216" i="38"/>
  <c r="Q216" i="38"/>
  <c r="P216" i="38"/>
  <c r="L216" i="38"/>
  <c r="U215" i="38"/>
  <c r="T215" i="38"/>
  <c r="S215" i="38"/>
  <c r="Q215" i="38"/>
  <c r="P215" i="38"/>
  <c r="L215" i="38"/>
  <c r="T214" i="38"/>
  <c r="U214" i="38" s="1"/>
  <c r="S214" i="38"/>
  <c r="Q214" i="38"/>
  <c r="P214" i="38"/>
  <c r="L214" i="38"/>
  <c r="L212" i="38"/>
  <c r="K212" i="38"/>
  <c r="L211" i="38"/>
  <c r="K211" i="38"/>
  <c r="L210" i="38"/>
  <c r="K210" i="38"/>
  <c r="T209" i="38"/>
  <c r="U209" i="38" s="1"/>
  <c r="S209" i="38"/>
  <c r="Q209" i="38"/>
  <c r="P209" i="38"/>
  <c r="L209" i="38"/>
  <c r="K209" i="38"/>
  <c r="U208" i="38"/>
  <c r="T208" i="38"/>
  <c r="S208" i="38"/>
  <c r="Q208" i="38"/>
  <c r="P208" i="38"/>
  <c r="L208" i="38"/>
  <c r="K208" i="38"/>
  <c r="Q207" i="38"/>
  <c r="P207" i="38"/>
  <c r="L207" i="38"/>
  <c r="K207" i="38"/>
  <c r="U206" i="38"/>
  <c r="T206" i="38"/>
  <c r="S206" i="38"/>
  <c r="Q206" i="38"/>
  <c r="P206" i="38"/>
  <c r="L206" i="38"/>
  <c r="K206" i="38"/>
  <c r="Q205" i="38"/>
  <c r="P205" i="38"/>
  <c r="L205" i="38"/>
  <c r="K205" i="38"/>
  <c r="T204" i="38"/>
  <c r="U204" i="38" s="1"/>
  <c r="S204" i="38"/>
  <c r="Q204" i="38"/>
  <c r="P204" i="38"/>
  <c r="L204" i="38"/>
  <c r="K204" i="38"/>
  <c r="T203" i="38"/>
  <c r="U203" i="38" s="1"/>
  <c r="S203" i="38"/>
  <c r="Q203" i="38"/>
  <c r="P203" i="38"/>
  <c r="L203" i="38"/>
  <c r="K203" i="38"/>
  <c r="Q202" i="38"/>
  <c r="P202" i="38"/>
  <c r="L202" i="38"/>
  <c r="K202" i="38"/>
  <c r="U201" i="38"/>
  <c r="T201" i="38"/>
  <c r="S201" i="38"/>
  <c r="Q201" i="38"/>
  <c r="P201" i="38"/>
  <c r="L201" i="38"/>
  <c r="K201" i="38"/>
  <c r="U200" i="38"/>
  <c r="T200" i="38"/>
  <c r="S200" i="38"/>
  <c r="Q200" i="38"/>
  <c r="P200" i="38"/>
  <c r="L200" i="38"/>
  <c r="K200" i="38"/>
  <c r="L199" i="38"/>
  <c r="K199" i="38"/>
  <c r="U198" i="38"/>
  <c r="T198" i="38"/>
  <c r="S198" i="38"/>
  <c r="Q198" i="38"/>
  <c r="P198" i="38"/>
  <c r="L198" i="38"/>
  <c r="K198" i="38"/>
  <c r="U197" i="38"/>
  <c r="T197" i="38"/>
  <c r="S197" i="38"/>
  <c r="Q197" i="38"/>
  <c r="P197" i="38"/>
  <c r="L197" i="38"/>
  <c r="K197" i="38"/>
  <c r="T196" i="38"/>
  <c r="U196" i="38" s="1"/>
  <c r="S196" i="38"/>
  <c r="Q196" i="38"/>
  <c r="P196" i="38"/>
  <c r="L196" i="38"/>
  <c r="K196" i="38"/>
  <c r="T195" i="38"/>
  <c r="U195" i="38" s="1"/>
  <c r="S195" i="38"/>
  <c r="Q195" i="38"/>
  <c r="P195" i="38"/>
  <c r="L195" i="38"/>
  <c r="K195" i="38"/>
  <c r="U194" i="38"/>
  <c r="T194" i="38"/>
  <c r="S194" i="38"/>
  <c r="Q194" i="38"/>
  <c r="P194" i="38"/>
  <c r="L194" i="38"/>
  <c r="K194" i="38"/>
  <c r="U193" i="38"/>
  <c r="T193" i="38"/>
  <c r="S193" i="38"/>
  <c r="Q193" i="38"/>
  <c r="P193" i="38"/>
  <c r="L193" i="38"/>
  <c r="K193" i="38"/>
  <c r="T192" i="38"/>
  <c r="U192" i="38" s="1"/>
  <c r="S192" i="38"/>
  <c r="Q192" i="38"/>
  <c r="P192" i="38"/>
  <c r="L192" i="38"/>
  <c r="K192" i="38"/>
  <c r="T191" i="38"/>
  <c r="U191" i="38" s="1"/>
  <c r="S191" i="38"/>
  <c r="Q191" i="38"/>
  <c r="P191" i="38"/>
  <c r="L191" i="38"/>
  <c r="K191" i="38"/>
  <c r="U190" i="38"/>
  <c r="T190" i="38"/>
  <c r="S190" i="38"/>
  <c r="Q190" i="38"/>
  <c r="P190" i="38"/>
  <c r="L190" i="38"/>
  <c r="K190" i="38"/>
  <c r="U189" i="38"/>
  <c r="T189" i="38"/>
  <c r="S189" i="38"/>
  <c r="Q189" i="38"/>
  <c r="P189" i="38"/>
  <c r="L189" i="38"/>
  <c r="K189" i="38"/>
  <c r="Q188" i="38"/>
  <c r="P188" i="38"/>
  <c r="L188" i="38"/>
  <c r="K188" i="38"/>
  <c r="T187" i="38"/>
  <c r="U187" i="38" s="1"/>
  <c r="S187" i="38"/>
  <c r="Q187" i="38"/>
  <c r="P187" i="38"/>
  <c r="L187" i="38"/>
  <c r="K187" i="38"/>
  <c r="L186" i="38"/>
  <c r="K186" i="38"/>
  <c r="U185" i="38"/>
  <c r="T185" i="38"/>
  <c r="S185" i="38"/>
  <c r="Q185" i="38"/>
  <c r="P185" i="38"/>
  <c r="L185" i="38"/>
  <c r="K185" i="38"/>
  <c r="T184" i="38"/>
  <c r="U184" i="38" s="1"/>
  <c r="S184" i="38"/>
  <c r="Q184" i="38"/>
  <c r="P184" i="38"/>
  <c r="L184" i="38"/>
  <c r="K184" i="38"/>
  <c r="L183" i="38"/>
  <c r="K183" i="38"/>
  <c r="L182" i="38"/>
  <c r="K182" i="38"/>
  <c r="L181" i="38"/>
  <c r="K181" i="38"/>
  <c r="L179" i="38"/>
  <c r="K179" i="38"/>
  <c r="T178" i="38"/>
  <c r="U178" i="38" s="1"/>
  <c r="S178" i="38"/>
  <c r="Q178" i="38"/>
  <c r="P178" i="38"/>
  <c r="L178" i="38"/>
  <c r="K178" i="38"/>
  <c r="U177" i="38"/>
  <c r="T177" i="38"/>
  <c r="S177" i="38"/>
  <c r="Q177" i="38"/>
  <c r="P177" i="38"/>
  <c r="L177" i="38"/>
  <c r="K177" i="38"/>
  <c r="U176" i="38"/>
  <c r="T176" i="38"/>
  <c r="S176" i="38"/>
  <c r="Q176" i="38"/>
  <c r="P176" i="38"/>
  <c r="L176" i="38"/>
  <c r="K176" i="38"/>
  <c r="T175" i="38"/>
  <c r="U175" i="38" s="1"/>
  <c r="S175" i="38"/>
  <c r="Q175" i="38"/>
  <c r="P175" i="38"/>
  <c r="L175" i="38"/>
  <c r="K175" i="38"/>
  <c r="T174" i="38"/>
  <c r="U174" i="38" s="1"/>
  <c r="S174" i="38"/>
  <c r="Q174" i="38"/>
  <c r="P174" i="38"/>
  <c r="L174" i="38"/>
  <c r="K174" i="38"/>
  <c r="L173" i="38"/>
  <c r="K173" i="38"/>
  <c r="T172" i="38"/>
  <c r="U172" i="38" s="1"/>
  <c r="S172" i="38"/>
  <c r="Q172" i="38"/>
  <c r="P172" i="38"/>
  <c r="L172" i="38"/>
  <c r="K172" i="38"/>
  <c r="T171" i="38"/>
  <c r="U171" i="38" s="1"/>
  <c r="S171" i="38"/>
  <c r="Q171" i="38"/>
  <c r="P171" i="38"/>
  <c r="L171" i="38"/>
  <c r="K171" i="38"/>
  <c r="U170" i="38"/>
  <c r="T170" i="38"/>
  <c r="S170" i="38"/>
  <c r="Q170" i="38"/>
  <c r="P170" i="38"/>
  <c r="L170" i="38"/>
  <c r="K170" i="38"/>
  <c r="U169" i="38"/>
  <c r="T169" i="38"/>
  <c r="S169" i="38"/>
  <c r="Q169" i="38"/>
  <c r="P169" i="38"/>
  <c r="L169" i="38"/>
  <c r="K169" i="38"/>
  <c r="Q168" i="38"/>
  <c r="P168" i="38"/>
  <c r="L168" i="38"/>
  <c r="K168" i="38"/>
  <c r="T167" i="38"/>
  <c r="U167" i="38" s="1"/>
  <c r="S167" i="38"/>
  <c r="Q167" i="38"/>
  <c r="P167" i="38"/>
  <c r="L167" i="38"/>
  <c r="K167" i="38"/>
  <c r="Q166" i="38"/>
  <c r="P166" i="38"/>
  <c r="L166" i="38"/>
  <c r="K166" i="38"/>
  <c r="Q165" i="38"/>
  <c r="P165" i="38"/>
  <c r="L165" i="38"/>
  <c r="K165" i="38"/>
  <c r="T164" i="38"/>
  <c r="U164" i="38" s="1"/>
  <c r="S164" i="38"/>
  <c r="Q164" i="38"/>
  <c r="P164" i="38"/>
  <c r="L164" i="38"/>
  <c r="K164" i="38"/>
  <c r="Q163" i="38"/>
  <c r="P163" i="38"/>
  <c r="L163" i="38"/>
  <c r="K163" i="38"/>
  <c r="U162" i="38"/>
  <c r="T162" i="38"/>
  <c r="S162" i="38"/>
  <c r="Q162" i="38"/>
  <c r="P162" i="38"/>
  <c r="L162" i="38"/>
  <c r="K162" i="38"/>
  <c r="L160" i="38"/>
  <c r="K160" i="38"/>
  <c r="T159" i="38"/>
  <c r="U159" i="38" s="1"/>
  <c r="S159" i="38"/>
  <c r="Q159" i="38"/>
  <c r="P159" i="38"/>
  <c r="L159" i="38"/>
  <c r="K159" i="38"/>
  <c r="U158" i="38"/>
  <c r="T158" i="38"/>
  <c r="S158" i="38"/>
  <c r="Q158" i="38"/>
  <c r="P158" i="38"/>
  <c r="L158" i="38"/>
  <c r="K158" i="38"/>
  <c r="U156" i="38"/>
  <c r="T156" i="38"/>
  <c r="S156" i="38"/>
  <c r="Q156" i="38"/>
  <c r="P156" i="38"/>
  <c r="L156" i="38"/>
  <c r="K156" i="38"/>
  <c r="Q155" i="38"/>
  <c r="P155" i="38"/>
  <c r="L155" i="38"/>
  <c r="K155" i="38"/>
  <c r="T154" i="38"/>
  <c r="U154" i="38" s="1"/>
  <c r="S154" i="38"/>
  <c r="Q154" i="38"/>
  <c r="P154" i="38"/>
  <c r="L154" i="38"/>
  <c r="K154" i="38"/>
  <c r="T153" i="38"/>
  <c r="U153" i="38" s="1"/>
  <c r="S153" i="38"/>
  <c r="Q153" i="38"/>
  <c r="P153" i="38"/>
  <c r="L153" i="38"/>
  <c r="K153" i="38"/>
  <c r="Q152" i="38"/>
  <c r="P152" i="38"/>
  <c r="L152" i="38"/>
  <c r="K152" i="38"/>
  <c r="L151" i="38"/>
  <c r="K151" i="38"/>
  <c r="K150" i="38"/>
  <c r="U148" i="38"/>
  <c r="T148" i="38"/>
  <c r="S148" i="38"/>
  <c r="Q148" i="38"/>
  <c r="P148" i="38"/>
  <c r="L148" i="38"/>
  <c r="K148" i="38"/>
  <c r="L147" i="38"/>
  <c r="K147" i="38"/>
  <c r="U146" i="38"/>
  <c r="T146" i="38"/>
  <c r="S146" i="38"/>
  <c r="Q146" i="38"/>
  <c r="P146" i="38"/>
  <c r="L146" i="38"/>
  <c r="K146" i="38"/>
  <c r="U145" i="38"/>
  <c r="T145" i="38"/>
  <c r="S145" i="38"/>
  <c r="Q145" i="38"/>
  <c r="P145" i="38"/>
  <c r="L145" i="38"/>
  <c r="K145" i="38"/>
  <c r="L144" i="38"/>
  <c r="K144" i="38"/>
  <c r="L143" i="38"/>
  <c r="K143" i="38"/>
  <c r="L142" i="38"/>
  <c r="K142" i="38"/>
  <c r="U141" i="38"/>
  <c r="T141" i="38"/>
  <c r="S141" i="38"/>
  <c r="Q141" i="38"/>
  <c r="P141" i="38"/>
  <c r="L141" i="38"/>
  <c r="K141" i="38"/>
  <c r="U140" i="38"/>
  <c r="T140" i="38"/>
  <c r="S140" i="38"/>
  <c r="Q140" i="38"/>
  <c r="P140" i="38"/>
  <c r="L140" i="38"/>
  <c r="K140" i="38"/>
  <c r="T139" i="38"/>
  <c r="U139" i="38" s="1"/>
  <c r="S139" i="38"/>
  <c r="Q139" i="38"/>
  <c r="P139" i="38"/>
  <c r="L139" i="38"/>
  <c r="K139" i="38"/>
  <c r="L138" i="38"/>
  <c r="K138" i="38"/>
  <c r="L137" i="38"/>
  <c r="K137" i="38"/>
  <c r="Q136" i="38"/>
  <c r="P136" i="38"/>
  <c r="L136" i="38"/>
  <c r="K136" i="38"/>
  <c r="T135" i="38"/>
  <c r="U135" i="38" s="1"/>
  <c r="S135" i="38"/>
  <c r="Q135" i="38"/>
  <c r="P135" i="38"/>
  <c r="L135" i="38"/>
  <c r="K135" i="38"/>
  <c r="Q134" i="38"/>
  <c r="P134" i="38"/>
  <c r="L134" i="38"/>
  <c r="K134" i="38"/>
  <c r="U133" i="38"/>
  <c r="T133" i="38"/>
  <c r="S133" i="38"/>
  <c r="Q133" i="38"/>
  <c r="P133" i="38"/>
  <c r="L133" i="38"/>
  <c r="K133" i="38"/>
  <c r="U132" i="38"/>
  <c r="T132" i="38"/>
  <c r="S132" i="38"/>
  <c r="Q132" i="38"/>
  <c r="P132" i="38"/>
  <c r="L132" i="38"/>
  <c r="K132" i="38"/>
  <c r="L131" i="38"/>
  <c r="K131" i="38"/>
  <c r="L130" i="38"/>
  <c r="K130" i="38"/>
  <c r="Q129" i="38"/>
  <c r="P129" i="38"/>
  <c r="L129" i="38"/>
  <c r="K129" i="38"/>
  <c r="T128" i="38"/>
  <c r="U128" i="38" s="1"/>
  <c r="S128" i="38"/>
  <c r="Q128" i="38"/>
  <c r="P128" i="38"/>
  <c r="L128" i="38"/>
  <c r="K128" i="38"/>
  <c r="T127" i="38"/>
  <c r="U127" i="38" s="1"/>
  <c r="S127" i="38"/>
  <c r="Q127" i="38"/>
  <c r="P127" i="38"/>
  <c r="L127" i="38"/>
  <c r="K127" i="38"/>
  <c r="Q126" i="38"/>
  <c r="P126" i="38"/>
  <c r="L126" i="38"/>
  <c r="K126" i="38"/>
  <c r="U125" i="38"/>
  <c r="T125" i="38"/>
  <c r="S125" i="38"/>
  <c r="Q125" i="38"/>
  <c r="P125" i="38"/>
  <c r="L125" i="38"/>
  <c r="K125" i="38"/>
  <c r="U124" i="38"/>
  <c r="T124" i="38"/>
  <c r="S124" i="38"/>
  <c r="Q124" i="38"/>
  <c r="P124" i="38"/>
  <c r="L124" i="38"/>
  <c r="K124" i="38"/>
  <c r="L123" i="38"/>
  <c r="K123" i="38"/>
  <c r="Q122" i="38"/>
  <c r="P122" i="38"/>
  <c r="L122" i="38"/>
  <c r="K122" i="38"/>
  <c r="U121" i="38"/>
  <c r="T121" i="38"/>
  <c r="S121" i="38"/>
  <c r="Q121" i="38"/>
  <c r="P121" i="38"/>
  <c r="L121" i="38"/>
  <c r="K121" i="38"/>
  <c r="U120" i="38"/>
  <c r="T120" i="38"/>
  <c r="S120" i="38"/>
  <c r="Q120" i="38"/>
  <c r="P120" i="38"/>
  <c r="L120" i="38"/>
  <c r="K120" i="38"/>
  <c r="Q119" i="38"/>
  <c r="P119" i="38"/>
  <c r="L119" i="38"/>
  <c r="K119" i="38"/>
  <c r="Q118" i="38"/>
  <c r="P118" i="38"/>
  <c r="L118" i="38"/>
  <c r="K118" i="38"/>
  <c r="Q117" i="38"/>
  <c r="U116" i="38"/>
  <c r="T116" i="38"/>
  <c r="S116" i="38"/>
  <c r="Q116" i="38"/>
  <c r="P116" i="38"/>
  <c r="L116" i="38"/>
  <c r="K116" i="38"/>
  <c r="Q115" i="38"/>
  <c r="P115" i="38"/>
  <c r="U114" i="38"/>
  <c r="T114" i="38"/>
  <c r="S114" i="38"/>
  <c r="Q114" i="38"/>
  <c r="P114" i="38"/>
  <c r="L113" i="38"/>
  <c r="K113" i="38"/>
  <c r="U112" i="38"/>
  <c r="T112" i="38"/>
  <c r="S112" i="38"/>
  <c r="Q112" i="38"/>
  <c r="P112" i="38"/>
  <c r="L112" i="38"/>
  <c r="K112" i="38"/>
  <c r="Q111" i="38"/>
  <c r="P111" i="38"/>
  <c r="L111" i="38"/>
  <c r="K111" i="38"/>
  <c r="T110" i="38"/>
  <c r="U110" i="38" s="1"/>
  <c r="S110" i="38"/>
  <c r="Q110" i="38"/>
  <c r="P110" i="38"/>
  <c r="L110" i="38"/>
  <c r="K110" i="38"/>
  <c r="L109" i="38"/>
  <c r="K109" i="38"/>
  <c r="U108" i="38"/>
  <c r="T108" i="38"/>
  <c r="S108" i="38"/>
  <c r="Q108" i="38"/>
  <c r="P108" i="38"/>
  <c r="L108" i="38"/>
  <c r="K108" i="38"/>
  <c r="T107" i="38"/>
  <c r="U107" i="38" s="1"/>
  <c r="S107" i="38"/>
  <c r="Q107" i="38"/>
  <c r="P107" i="38"/>
  <c r="L107" i="38"/>
  <c r="K107" i="38"/>
  <c r="Q106" i="38"/>
  <c r="P106" i="38"/>
  <c r="L106" i="38"/>
  <c r="K106" i="38"/>
  <c r="T105" i="38"/>
  <c r="U105" i="38" s="1"/>
  <c r="S105" i="38"/>
  <c r="Q105" i="38"/>
  <c r="P105" i="38"/>
  <c r="L105" i="38"/>
  <c r="K105" i="38"/>
  <c r="U104" i="38"/>
  <c r="T104" i="38"/>
  <c r="S104" i="38"/>
  <c r="Q104" i="38"/>
  <c r="P104" i="38"/>
  <c r="L104" i="38"/>
  <c r="K104" i="38"/>
  <c r="U103" i="38"/>
  <c r="T103" i="38"/>
  <c r="S103" i="38"/>
  <c r="Q103" i="38"/>
  <c r="P103" i="38"/>
  <c r="L103" i="38"/>
  <c r="K103" i="38"/>
  <c r="Q102" i="38"/>
  <c r="P102" i="38"/>
  <c r="L102" i="38"/>
  <c r="K102" i="38"/>
  <c r="L101" i="38"/>
  <c r="K101" i="38"/>
  <c r="U100" i="38"/>
  <c r="T100" i="38"/>
  <c r="S100" i="38"/>
  <c r="Q100" i="38"/>
  <c r="P100" i="38"/>
  <c r="L100" i="38"/>
  <c r="K100" i="38"/>
  <c r="Q99" i="38"/>
  <c r="P99" i="38"/>
  <c r="L99" i="38"/>
  <c r="K99" i="38"/>
  <c r="U97" i="38"/>
  <c r="T97" i="38"/>
  <c r="S97" i="38"/>
  <c r="P97" i="38"/>
  <c r="L97" i="38"/>
  <c r="K97" i="38"/>
  <c r="L96" i="38"/>
  <c r="K96" i="38"/>
  <c r="L95" i="38"/>
  <c r="K95" i="38"/>
  <c r="L94" i="38"/>
  <c r="K94" i="38"/>
  <c r="U93" i="38"/>
  <c r="T93" i="38"/>
  <c r="S93" i="38"/>
  <c r="Q93" i="38"/>
  <c r="P93" i="38"/>
  <c r="L93" i="38"/>
  <c r="K93" i="38"/>
  <c r="L92" i="38"/>
  <c r="K92" i="38"/>
  <c r="L91" i="38"/>
  <c r="K91" i="38"/>
  <c r="L90" i="38"/>
  <c r="K90" i="38"/>
  <c r="L89" i="38"/>
  <c r="K89" i="38"/>
  <c r="L88" i="38"/>
  <c r="K88" i="38"/>
  <c r="Q87" i="38"/>
  <c r="P87" i="38"/>
  <c r="L87" i="38"/>
  <c r="K87" i="38"/>
  <c r="U86" i="38"/>
  <c r="T86" i="38"/>
  <c r="S86" i="38"/>
  <c r="Q86" i="38"/>
  <c r="P86" i="38"/>
  <c r="L86" i="38"/>
  <c r="K86" i="38"/>
  <c r="U85" i="38"/>
  <c r="Q85" i="38"/>
  <c r="P85" i="38"/>
  <c r="L85" i="38"/>
  <c r="K85" i="38"/>
  <c r="L84" i="38"/>
  <c r="K84" i="38"/>
  <c r="L83" i="38"/>
  <c r="K83" i="38"/>
  <c r="L82" i="38"/>
  <c r="K82" i="38"/>
  <c r="T81" i="38"/>
  <c r="U81" i="38" s="1"/>
  <c r="S81" i="38"/>
  <c r="Q81" i="38"/>
  <c r="P81" i="38"/>
  <c r="L81" i="38"/>
  <c r="K81" i="38"/>
  <c r="T80" i="38"/>
  <c r="U80" i="38" s="1"/>
  <c r="S80" i="38"/>
  <c r="Q80" i="38"/>
  <c r="P80" i="38"/>
  <c r="L80" i="38"/>
  <c r="K80" i="38"/>
  <c r="U79" i="38"/>
  <c r="T79" i="38"/>
  <c r="S79" i="38"/>
  <c r="Q79" i="38"/>
  <c r="P79" i="38"/>
  <c r="L79" i="38"/>
  <c r="K79" i="38"/>
  <c r="L78" i="38"/>
  <c r="K78" i="38"/>
  <c r="L77" i="38"/>
  <c r="K77" i="38"/>
  <c r="L76" i="38"/>
  <c r="K76" i="38"/>
  <c r="L75" i="38"/>
  <c r="K75" i="38"/>
  <c r="U74" i="38"/>
  <c r="T74" i="38"/>
  <c r="S74" i="38"/>
  <c r="Q74" i="38"/>
  <c r="P74" i="38"/>
  <c r="L74" i="38"/>
  <c r="K74" i="38"/>
  <c r="T73" i="38"/>
  <c r="U73" i="38" s="1"/>
  <c r="S73" i="38"/>
  <c r="Q73" i="38"/>
  <c r="P73" i="38"/>
  <c r="L72" i="38"/>
  <c r="K72" i="38"/>
  <c r="T71" i="38"/>
  <c r="U71" i="38" s="1"/>
  <c r="S71" i="38"/>
  <c r="Q71" i="38"/>
  <c r="P71" i="38"/>
  <c r="L71" i="38"/>
  <c r="K71" i="38"/>
  <c r="U70" i="38"/>
  <c r="T70" i="38"/>
  <c r="S70" i="38"/>
  <c r="Q70" i="38"/>
  <c r="P70" i="38"/>
  <c r="L70" i="38"/>
  <c r="K70" i="38"/>
  <c r="L67" i="38"/>
  <c r="K67" i="38"/>
  <c r="L66" i="38"/>
  <c r="K66" i="38"/>
  <c r="L65" i="38"/>
  <c r="K65" i="38"/>
  <c r="T64" i="38"/>
  <c r="U64" i="38" s="1"/>
  <c r="S64" i="38"/>
  <c r="Q64" i="38"/>
  <c r="P64" i="38"/>
  <c r="L64" i="38"/>
  <c r="K64" i="38"/>
  <c r="Q63" i="38"/>
  <c r="P63" i="38"/>
  <c r="L63" i="38"/>
  <c r="K63" i="38"/>
  <c r="U62" i="38"/>
  <c r="T62" i="38"/>
  <c r="S62" i="38"/>
  <c r="Q62" i="38"/>
  <c r="P62" i="38"/>
  <c r="L62" i="38"/>
  <c r="K62" i="38"/>
  <c r="U61" i="38"/>
  <c r="T61" i="38"/>
  <c r="S61" i="38"/>
  <c r="Q61" i="38"/>
  <c r="P61" i="38"/>
  <c r="L61" i="38"/>
  <c r="K61" i="38"/>
  <c r="Q60" i="38"/>
  <c r="P60" i="38"/>
  <c r="L60" i="38"/>
  <c r="K60" i="38"/>
  <c r="T59" i="38"/>
  <c r="U59" i="38" s="1"/>
  <c r="S59" i="38"/>
  <c r="Q59" i="38"/>
  <c r="P59" i="38"/>
  <c r="L59" i="38"/>
  <c r="K59" i="38"/>
  <c r="T58" i="38"/>
  <c r="U58" i="38" s="1"/>
  <c r="S58" i="38"/>
  <c r="Q58" i="38"/>
  <c r="P58" i="38"/>
  <c r="L58" i="38"/>
  <c r="K58" i="38"/>
  <c r="U57" i="38"/>
  <c r="T57" i="38"/>
  <c r="S57" i="38"/>
  <c r="Q57" i="38"/>
  <c r="P57" i="38"/>
  <c r="L57" i="38"/>
  <c r="K57" i="38"/>
  <c r="U56" i="38"/>
  <c r="T56" i="38"/>
  <c r="S56" i="38"/>
  <c r="Q56" i="38"/>
  <c r="P56" i="38"/>
  <c r="L56" i="38"/>
  <c r="K56" i="38"/>
  <c r="Q55" i="38"/>
  <c r="P55" i="38"/>
  <c r="L55" i="38"/>
  <c r="K55" i="38"/>
  <c r="T54" i="38"/>
  <c r="U54" i="38" s="1"/>
  <c r="S54" i="38"/>
  <c r="Q54" i="38"/>
  <c r="P54" i="38"/>
  <c r="L54" i="38"/>
  <c r="K54" i="38"/>
  <c r="T53" i="38"/>
  <c r="U53" i="38" s="1"/>
  <c r="S53" i="38"/>
  <c r="Q53" i="38"/>
  <c r="P53" i="38"/>
  <c r="L53" i="38"/>
  <c r="K53" i="38"/>
  <c r="U52" i="38"/>
  <c r="T52" i="38"/>
  <c r="S52" i="38"/>
  <c r="Q52" i="38"/>
  <c r="P52" i="38"/>
  <c r="L52" i="38"/>
  <c r="K52" i="38"/>
  <c r="U51" i="38"/>
  <c r="T51" i="38"/>
  <c r="S51" i="38"/>
  <c r="Q51" i="38"/>
  <c r="P51" i="38"/>
  <c r="L51" i="38"/>
  <c r="K51" i="38"/>
  <c r="T50" i="38"/>
  <c r="U50" i="38" s="1"/>
  <c r="S50" i="38"/>
  <c r="Q50" i="38"/>
  <c r="P50" i="38"/>
  <c r="L50" i="38"/>
  <c r="K50" i="38"/>
  <c r="Q49" i="38"/>
  <c r="P49" i="38"/>
  <c r="L49" i="38"/>
  <c r="K49" i="38"/>
  <c r="T48" i="38"/>
  <c r="U48" i="38" s="1"/>
  <c r="S48" i="38"/>
  <c r="Q48" i="38"/>
  <c r="P48" i="38"/>
  <c r="L48" i="38"/>
  <c r="K48" i="38"/>
  <c r="Q47" i="38"/>
  <c r="P47" i="38"/>
  <c r="L47" i="38"/>
  <c r="K47" i="38"/>
  <c r="L46" i="38"/>
  <c r="K46" i="38"/>
  <c r="T45" i="38"/>
  <c r="U45" i="38" s="1"/>
  <c r="Q45" i="38"/>
  <c r="L45" i="38"/>
  <c r="K45" i="38"/>
  <c r="U44" i="38"/>
  <c r="T44" i="38"/>
  <c r="Q44" i="38"/>
  <c r="L44" i="38"/>
  <c r="K44" i="38"/>
  <c r="Q43" i="38"/>
  <c r="P43" i="38"/>
  <c r="L43" i="38"/>
  <c r="K43" i="38"/>
  <c r="U42" i="38"/>
  <c r="T42" i="38"/>
  <c r="S42" i="38"/>
  <c r="Q42" i="38"/>
  <c r="P42" i="38"/>
  <c r="L42" i="38"/>
  <c r="K42" i="38"/>
  <c r="U41" i="38"/>
  <c r="T41" i="38"/>
  <c r="S41" i="38"/>
  <c r="Q41" i="38"/>
  <c r="P41" i="38"/>
  <c r="L41" i="38"/>
  <c r="K41" i="38"/>
  <c r="Q40" i="38"/>
  <c r="P40" i="38"/>
  <c r="L40" i="38"/>
  <c r="K40" i="38"/>
  <c r="L39" i="38"/>
  <c r="K39" i="38"/>
  <c r="U38" i="38"/>
  <c r="T38" i="38"/>
  <c r="S38" i="38"/>
  <c r="Q38" i="38"/>
  <c r="P38" i="38"/>
  <c r="L38" i="38"/>
  <c r="K38" i="38"/>
  <c r="Q37" i="38"/>
  <c r="P37" i="38"/>
  <c r="L37" i="38"/>
  <c r="K37" i="38"/>
  <c r="Q36" i="38"/>
  <c r="P36" i="38"/>
  <c r="L36" i="38"/>
  <c r="K36" i="38"/>
  <c r="U35" i="38"/>
  <c r="T35" i="38"/>
  <c r="S35" i="38"/>
  <c r="Q35" i="38"/>
  <c r="P35" i="38"/>
  <c r="L35" i="38"/>
  <c r="K35" i="38"/>
  <c r="T34" i="38"/>
  <c r="U34" i="38" s="1"/>
  <c r="S34" i="38"/>
  <c r="Q34" i="38"/>
  <c r="P34" i="38"/>
  <c r="L34" i="38"/>
  <c r="K34" i="38"/>
  <c r="Q33" i="38"/>
  <c r="P33" i="38"/>
  <c r="L33" i="38"/>
  <c r="K33" i="38"/>
  <c r="T32" i="38"/>
  <c r="U32" i="38" s="1"/>
  <c r="S32" i="38"/>
  <c r="Q32" i="38"/>
  <c r="P32" i="38"/>
  <c r="L32" i="38"/>
  <c r="K32" i="38"/>
  <c r="U31" i="38"/>
  <c r="T31" i="38"/>
  <c r="S31" i="38"/>
  <c r="Q31" i="38"/>
  <c r="P31" i="38"/>
  <c r="L31" i="38"/>
  <c r="K31" i="38"/>
  <c r="U30" i="38"/>
  <c r="T30" i="38"/>
  <c r="S30" i="38"/>
  <c r="Q30" i="38"/>
  <c r="P30" i="38"/>
  <c r="L30" i="38"/>
  <c r="K30" i="38"/>
  <c r="L29" i="38"/>
  <c r="K29" i="38"/>
  <c r="U27" i="38"/>
  <c r="T27" i="38"/>
  <c r="S27" i="38"/>
  <c r="Q27" i="38"/>
  <c r="P27" i="38"/>
  <c r="L27" i="38"/>
  <c r="K27" i="38"/>
  <c r="U26" i="38"/>
  <c r="T26" i="38"/>
  <c r="S26" i="38"/>
  <c r="Q26" i="38"/>
  <c r="P26" i="38"/>
  <c r="L26" i="38"/>
  <c r="K26" i="38"/>
  <c r="Q25" i="38"/>
  <c r="P25" i="38"/>
  <c r="L25" i="38"/>
  <c r="K25" i="38"/>
  <c r="T24" i="38"/>
  <c r="U24" i="38" s="1"/>
  <c r="S24" i="38"/>
  <c r="Q24" i="38"/>
  <c r="P24" i="38"/>
  <c r="L24" i="38"/>
  <c r="K24" i="38"/>
  <c r="T23" i="38"/>
  <c r="U23" i="38" s="1"/>
  <c r="S23" i="38"/>
  <c r="Q23" i="38"/>
  <c r="P23" i="38"/>
  <c r="L23" i="38"/>
  <c r="K23" i="38"/>
  <c r="Q22" i="38"/>
  <c r="P22" i="38"/>
  <c r="L22" i="38"/>
  <c r="K22" i="38"/>
  <c r="U21" i="38"/>
  <c r="T21" i="38"/>
  <c r="S21" i="38"/>
  <c r="Q21" i="38"/>
  <c r="P21" i="38"/>
  <c r="L21" i="38"/>
  <c r="K21" i="38"/>
  <c r="U20" i="38"/>
  <c r="T20" i="38"/>
  <c r="S20" i="38"/>
  <c r="Q20" i="38"/>
  <c r="P20" i="38"/>
  <c r="L20" i="38"/>
  <c r="K20" i="38"/>
  <c r="L19" i="38"/>
  <c r="K19" i="38"/>
  <c r="U18" i="38"/>
  <c r="T18" i="38"/>
  <c r="S18" i="38"/>
  <c r="Q18" i="38"/>
  <c r="P18" i="38"/>
  <c r="L18" i="38"/>
  <c r="K18" i="38"/>
  <c r="U17" i="38"/>
  <c r="T17" i="38"/>
  <c r="S17" i="38"/>
  <c r="Q17" i="38"/>
  <c r="P17" i="38"/>
  <c r="L17" i="38"/>
  <c r="K17" i="38"/>
  <c r="T16" i="38"/>
  <c r="U16" i="38" s="1"/>
  <c r="S16" i="38"/>
  <c r="Q16" i="38"/>
  <c r="P16" i="38"/>
  <c r="L16" i="38"/>
  <c r="K16" i="38"/>
  <c r="T15" i="38"/>
  <c r="U15" i="38" s="1"/>
  <c r="S15" i="38"/>
  <c r="Q15" i="38"/>
  <c r="P15" i="38"/>
  <c r="L15" i="38"/>
  <c r="K15" i="38"/>
  <c r="U14" i="38"/>
  <c r="T14" i="38"/>
  <c r="S14" i="38"/>
  <c r="Q14" i="38"/>
  <c r="P14" i="38"/>
  <c r="L14" i="38"/>
  <c r="K14" i="38"/>
  <c r="U13" i="38"/>
  <c r="T13" i="38"/>
  <c r="S13" i="38"/>
  <c r="Q13" i="38"/>
  <c r="P13" i="38"/>
  <c r="L13" i="38"/>
  <c r="K13" i="38"/>
  <c r="Q12" i="38"/>
  <c r="P12" i="38"/>
  <c r="L12" i="38"/>
  <c r="K12" i="38"/>
  <c r="T11" i="38"/>
  <c r="U11" i="38" s="1"/>
  <c r="S11" i="38"/>
  <c r="Q11" i="38"/>
  <c r="P11" i="38"/>
  <c r="L11" i="38"/>
  <c r="K11" i="38"/>
  <c r="T10" i="38"/>
  <c r="U10" i="38" s="1"/>
  <c r="S10" i="38"/>
  <c r="Q10" i="38"/>
  <c r="P10" i="38"/>
  <c r="L10" i="38"/>
  <c r="K10" i="38"/>
  <c r="Q9" i="38"/>
  <c r="P9" i="38"/>
  <c r="L9" i="38"/>
  <c r="K9" i="38"/>
  <c r="U8" i="38"/>
  <c r="T8" i="38"/>
  <c r="S8" i="38"/>
  <c r="Q8" i="38"/>
  <c r="P8" i="38"/>
  <c r="L8" i="38"/>
  <c r="K8" i="38"/>
  <c r="U7" i="38"/>
  <c r="T7" i="38"/>
  <c r="S7" i="38"/>
  <c r="Q7" i="38"/>
  <c r="P7" i="38"/>
  <c r="L7" i="38"/>
  <c r="K7" i="38"/>
  <c r="V137" i="35" l="1"/>
  <c r="V23" i="35"/>
  <c r="U299" i="35"/>
  <c r="V105" i="35"/>
  <c r="V196" i="35"/>
  <c r="U311" i="35"/>
  <c r="U225" i="35"/>
  <c r="U8" i="35"/>
  <c r="V114" i="35"/>
  <c r="V226" i="35"/>
  <c r="U39" i="35"/>
  <c r="V180" i="35"/>
  <c r="V234" i="35"/>
  <c r="U213" i="35"/>
  <c r="U186" i="35"/>
  <c r="U170" i="35"/>
  <c r="U60" i="35"/>
  <c r="U42" i="35"/>
  <c r="U254" i="35"/>
  <c r="U243" i="35"/>
  <c r="U215" i="35"/>
  <c r="U195" i="35"/>
  <c r="U50" i="35"/>
  <c r="V152" i="35"/>
  <c r="U315" i="35"/>
  <c r="U155" i="35"/>
  <c r="U24" i="35"/>
  <c r="V258" i="35"/>
  <c r="U219" i="35"/>
  <c r="V34" i="35"/>
  <c r="V222" i="35"/>
  <c r="V91" i="35"/>
  <c r="U289" i="35"/>
  <c r="U266" i="35"/>
  <c r="U115" i="35"/>
  <c r="U54" i="35"/>
  <c r="U121" i="35"/>
  <c r="V121" i="35"/>
  <c r="U48" i="35"/>
  <c r="V48" i="35"/>
  <c r="V96" i="35"/>
  <c r="U96" i="35"/>
  <c r="V116" i="35"/>
  <c r="U116" i="35"/>
  <c r="V169" i="35"/>
  <c r="U169" i="35"/>
  <c r="V183" i="35"/>
  <c r="U183" i="35"/>
  <c r="V201" i="35"/>
  <c r="U201" i="35"/>
  <c r="V224" i="35"/>
  <c r="U224" i="35"/>
  <c r="U240" i="35"/>
  <c r="V240" i="35"/>
  <c r="U280" i="35"/>
  <c r="V280" i="35"/>
  <c r="V318" i="35"/>
  <c r="U318" i="35"/>
  <c r="V57" i="35"/>
  <c r="V103" i="35"/>
  <c r="U103" i="35"/>
  <c r="U117" i="35"/>
  <c r="V151" i="35"/>
  <c r="U151" i="35"/>
  <c r="V165" i="35"/>
  <c r="U165" i="35"/>
  <c r="U253" i="35"/>
  <c r="V274" i="35"/>
  <c r="U274" i="35"/>
  <c r="V305" i="35"/>
  <c r="U305" i="35"/>
  <c r="V308" i="35"/>
  <c r="U308" i="35"/>
  <c r="V319" i="35"/>
  <c r="U319" i="35"/>
  <c r="V328" i="35"/>
  <c r="U328" i="35"/>
  <c r="U233" i="35"/>
  <c r="U178" i="35"/>
  <c r="U161" i="35"/>
  <c r="U143" i="35"/>
  <c r="U14" i="35"/>
  <c r="U108" i="35"/>
  <c r="V108" i="35"/>
  <c r="U52" i="35"/>
  <c r="V102" i="35"/>
  <c r="U102" i="35"/>
  <c r="U109" i="35"/>
  <c r="V109" i="35"/>
  <c r="V150" i="35"/>
  <c r="U150" i="35"/>
  <c r="V173" i="35"/>
  <c r="U173" i="35"/>
  <c r="V177" i="35"/>
  <c r="U177" i="35"/>
  <c r="V212" i="35"/>
  <c r="U212" i="35"/>
  <c r="V218" i="35"/>
  <c r="U218" i="35"/>
  <c r="V228" i="35"/>
  <c r="U228" i="35"/>
  <c r="V232" i="35"/>
  <c r="U232" i="35"/>
  <c r="U247" i="35"/>
  <c r="V247" i="35"/>
  <c r="V252" i="35"/>
  <c r="U252" i="35"/>
  <c r="U288" i="35"/>
  <c r="V288" i="35"/>
  <c r="U293" i="35"/>
  <c r="V293" i="35"/>
  <c r="V307" i="35"/>
  <c r="U307" i="35"/>
  <c r="V325" i="35"/>
  <c r="U325" i="35"/>
  <c r="V273" i="35"/>
  <c r="U18" i="35"/>
  <c r="V15" i="35"/>
  <c r="U15" i="35"/>
  <c r="V35" i="35"/>
  <c r="U35" i="35"/>
  <c r="V49" i="35"/>
  <c r="U49" i="35"/>
  <c r="V59" i="35"/>
  <c r="U59" i="35"/>
  <c r="V98" i="35"/>
  <c r="U98" i="35"/>
  <c r="V110" i="35"/>
  <c r="U110" i="35"/>
  <c r="U144" i="35"/>
  <c r="U157" i="35"/>
  <c r="V27" i="35"/>
  <c r="U264" i="35"/>
  <c r="U249" i="35"/>
  <c r="U229" i="35"/>
  <c r="U184" i="35"/>
  <c r="U174" i="35"/>
  <c r="U30" i="35"/>
  <c r="U122" i="35"/>
  <c r="V122" i="35"/>
  <c r="V31" i="35"/>
  <c r="U31" i="35"/>
  <c r="V43" i="35"/>
  <c r="U43" i="35"/>
  <c r="V55" i="35"/>
  <c r="U55" i="35"/>
  <c r="U124" i="35"/>
  <c r="U175" i="35"/>
  <c r="V175" i="35"/>
  <c r="U204" i="35"/>
  <c r="V204" i="35"/>
  <c r="V230" i="35"/>
  <c r="V244" i="35"/>
  <c r="U244" i="35"/>
  <c r="U276" i="35"/>
  <c r="V286" i="35"/>
  <c r="U286" i="35"/>
  <c r="V290" i="35"/>
  <c r="U290" i="35"/>
  <c r="V11" i="35"/>
  <c r="V171" i="35"/>
  <c r="V323" i="35"/>
  <c r="U301" i="35"/>
  <c r="U291" i="35"/>
  <c r="U287" i="35"/>
  <c r="U277" i="35"/>
  <c r="U270" i="35"/>
  <c r="U257" i="35"/>
  <c r="U239" i="35"/>
  <c r="U231" i="35"/>
  <c r="U227" i="35"/>
  <c r="U223" i="35"/>
  <c r="U205" i="35"/>
  <c r="U197" i="35"/>
  <c r="U176" i="35"/>
  <c r="U172" i="35"/>
  <c r="U147" i="35"/>
  <c r="U99" i="35"/>
  <c r="U62" i="35"/>
  <c r="U56" i="35"/>
  <c r="U46" i="35"/>
  <c r="U26" i="35"/>
  <c r="U16" i="35"/>
  <c r="V13" i="35"/>
  <c r="U13" i="35"/>
  <c r="V17" i="35"/>
  <c r="U17" i="35"/>
  <c r="V51" i="35"/>
  <c r="U51" i="35"/>
  <c r="U100" i="35"/>
  <c r="V154" i="35"/>
  <c r="U154" i="35"/>
  <c r="V167" i="35"/>
  <c r="U167" i="35"/>
  <c r="V181" i="35"/>
  <c r="U181" i="35"/>
  <c r="V216" i="35"/>
  <c r="U216" i="35"/>
  <c r="V246" i="35"/>
  <c r="U246" i="35"/>
  <c r="V21" i="35"/>
  <c r="U159" i="35"/>
  <c r="U149" i="35"/>
  <c r="U141" i="35"/>
  <c r="U107" i="35"/>
  <c r="U324" i="35"/>
  <c r="V166" i="35"/>
  <c r="T299" i="37"/>
  <c r="T232" i="37"/>
  <c r="M232" i="37"/>
  <c r="Q137" i="35" l="1"/>
  <c r="M208" i="37"/>
  <c r="M299" i="37" l="1"/>
  <c r="T234" i="37"/>
  <c r="M116" i="37" l="1"/>
  <c r="M32" i="37" l="1"/>
  <c r="M297" i="37"/>
  <c r="M21" i="37" l="1"/>
  <c r="M335" i="37" l="1"/>
  <c r="M334" i="37"/>
  <c r="M318" i="37" l="1"/>
  <c r="M310" i="37"/>
  <c r="M279" i="37" l="1"/>
  <c r="M274" i="37"/>
  <c r="M209" i="37"/>
  <c r="M165" i="37" l="1"/>
  <c r="M166" i="37"/>
  <c r="T148" i="37" l="1"/>
  <c r="T146" i="37"/>
  <c r="T145" i="37"/>
  <c r="T141" i="37"/>
  <c r="T140" i="37"/>
  <c r="T139" i="37"/>
  <c r="T86" i="37"/>
  <c r="T85" i="37"/>
  <c r="T81" i="37"/>
  <c r="T80" i="37"/>
  <c r="T79" i="37"/>
  <c r="T74" i="37"/>
  <c r="T73" i="37"/>
  <c r="T71" i="37"/>
  <c r="T70" i="37"/>
  <c r="S327" i="37"/>
  <c r="T327" i="37" s="1"/>
  <c r="S180" i="37"/>
  <c r="T180" i="37" s="1"/>
  <c r="S4" i="37"/>
  <c r="S274" i="37" s="1"/>
  <c r="T274" i="37" s="1"/>
  <c r="S166" i="37" l="1"/>
  <c r="T166" i="37" s="1"/>
  <c r="S165" i="37"/>
  <c r="T165" i="37" s="1"/>
  <c r="M366" i="37"/>
  <c r="S366" i="37" s="1"/>
  <c r="T366" i="37" s="1"/>
  <c r="M364" i="37"/>
  <c r="S364" i="37" s="1"/>
  <c r="T364" i="37" s="1"/>
  <c r="M362" i="37"/>
  <c r="M360" i="37"/>
  <c r="S360" i="37" s="1"/>
  <c r="T360" i="37" s="1"/>
  <c r="M359" i="37"/>
  <c r="S359" i="37" s="1"/>
  <c r="T359" i="37" s="1"/>
  <c r="M354" i="37"/>
  <c r="M349" i="37"/>
  <c r="S349" i="37" s="1"/>
  <c r="T349" i="37" s="1"/>
  <c r="M347" i="37"/>
  <c r="M346" i="37"/>
  <c r="S346" i="37" s="1"/>
  <c r="T346" i="37" s="1"/>
  <c r="M344" i="37"/>
  <c r="M342" i="37"/>
  <c r="S342" i="37" s="1"/>
  <c r="T342" i="37" s="1"/>
  <c r="M341" i="37"/>
  <c r="M339" i="37"/>
  <c r="S339" i="37" s="1"/>
  <c r="T339" i="37" s="1"/>
  <c r="M338" i="37"/>
  <c r="S338" i="37" s="1"/>
  <c r="T338" i="37" s="1"/>
  <c r="S337" i="37"/>
  <c r="T337" i="37" s="1"/>
  <c r="M336" i="37"/>
  <c r="S336" i="37" s="1"/>
  <c r="T336" i="37" s="1"/>
  <c r="S335" i="37"/>
  <c r="T335" i="37" s="1"/>
  <c r="S334" i="37"/>
  <c r="T334" i="37" s="1"/>
  <c r="M332" i="37"/>
  <c r="M330" i="37"/>
  <c r="S330" i="37" s="1"/>
  <c r="T330" i="37" s="1"/>
  <c r="M328" i="37"/>
  <c r="S328" i="37" s="1"/>
  <c r="T328" i="37" s="1"/>
  <c r="M326" i="37"/>
  <c r="S326" i="37" s="1"/>
  <c r="T326" i="37" s="1"/>
  <c r="M324" i="37"/>
  <c r="M323" i="37"/>
  <c r="S323" i="37" s="1"/>
  <c r="T323" i="37" s="1"/>
  <c r="M322" i="37"/>
  <c r="M320" i="37"/>
  <c r="M319" i="37"/>
  <c r="S318" i="37"/>
  <c r="T318" i="37" s="1"/>
  <c r="M317" i="37"/>
  <c r="M316" i="37"/>
  <c r="S316" i="37" s="1"/>
  <c r="T316" i="37" s="1"/>
  <c r="M315" i="37"/>
  <c r="S315" i="37" s="1"/>
  <c r="T315" i="37" s="1"/>
  <c r="M314" i="37"/>
  <c r="S314" i="37" s="1"/>
  <c r="T314" i="37" s="1"/>
  <c r="M313" i="37"/>
  <c r="S313" i="37" s="1"/>
  <c r="T313" i="37" s="1"/>
  <c r="M312" i="37"/>
  <c r="S312" i="37" s="1"/>
  <c r="T312" i="37" s="1"/>
  <c r="M311" i="37"/>
  <c r="S311" i="37" s="1"/>
  <c r="T311" i="37" s="1"/>
  <c r="S310" i="37"/>
  <c r="T310" i="37" s="1"/>
  <c r="M309" i="37"/>
  <c r="M307" i="37"/>
  <c r="M306" i="37"/>
  <c r="M305" i="37"/>
  <c r="M303" i="37"/>
  <c r="S303" i="37" s="1"/>
  <c r="T303" i="37" s="1"/>
  <c r="M302" i="37"/>
  <c r="M301" i="37"/>
  <c r="M300" i="37"/>
  <c r="S300" i="37" s="1"/>
  <c r="T300" i="37" s="1"/>
  <c r="S297" i="37"/>
  <c r="T297" i="37" s="1"/>
  <c r="M296" i="37"/>
  <c r="M293" i="37"/>
  <c r="M291" i="37"/>
  <c r="S291" i="37" s="1"/>
  <c r="T291" i="37" s="1"/>
  <c r="M290" i="37"/>
  <c r="M288" i="37"/>
  <c r="M287" i="37"/>
  <c r="S287" i="37" s="1"/>
  <c r="T287" i="37" s="1"/>
  <c r="M285" i="37"/>
  <c r="S285" i="37" s="1"/>
  <c r="T285" i="37" s="1"/>
  <c r="M284" i="37"/>
  <c r="M283" i="37"/>
  <c r="M281" i="37"/>
  <c r="M280" i="37"/>
  <c r="S280" i="37" s="1"/>
  <c r="T280" i="37" s="1"/>
  <c r="S279" i="37"/>
  <c r="T279" i="37" s="1"/>
  <c r="M278" i="37"/>
  <c r="M277" i="37"/>
  <c r="S277" i="37" s="1"/>
  <c r="T277" i="37" s="1"/>
  <c r="M276" i="37"/>
  <c r="S276" i="37" s="1"/>
  <c r="T276" i="37" s="1"/>
  <c r="S275" i="37"/>
  <c r="T275" i="37" s="1"/>
  <c r="M273" i="37"/>
  <c r="S273" i="37" s="1"/>
  <c r="T273" i="37" s="1"/>
  <c r="M271" i="37"/>
  <c r="S271" i="37" s="1"/>
  <c r="T271" i="37" s="1"/>
  <c r="M270" i="37"/>
  <c r="M269" i="37"/>
  <c r="S269" i="37" s="1"/>
  <c r="T269" i="37" s="1"/>
  <c r="M268" i="37"/>
  <c r="S268" i="37" s="1"/>
  <c r="T268" i="37" s="1"/>
  <c r="M266" i="37"/>
  <c r="S266" i="37" s="1"/>
  <c r="T266" i="37" s="1"/>
  <c r="M265" i="37"/>
  <c r="S265" i="37" s="1"/>
  <c r="T265" i="37" s="1"/>
  <c r="M263" i="37"/>
  <c r="M259" i="37"/>
  <c r="M253" i="37"/>
  <c r="S253" i="37" s="1"/>
  <c r="T253" i="37" s="1"/>
  <c r="M252" i="37"/>
  <c r="S252" i="37" s="1"/>
  <c r="T252" i="37" s="1"/>
  <c r="M251" i="37"/>
  <c r="S251" i="37" s="1"/>
  <c r="T251" i="37" s="1"/>
  <c r="M250" i="37"/>
  <c r="S250" i="37" s="1"/>
  <c r="T250" i="37" s="1"/>
  <c r="M249" i="37"/>
  <c r="S249" i="37" s="1"/>
  <c r="T249" i="37" s="1"/>
  <c r="M248" i="37"/>
  <c r="S248" i="37" s="1"/>
  <c r="T248" i="37" s="1"/>
  <c r="S247" i="37"/>
  <c r="T247" i="37" s="1"/>
  <c r="M242" i="37"/>
  <c r="S242" i="37" s="1"/>
  <c r="T242" i="37" s="1"/>
  <c r="M241" i="37"/>
  <c r="S241" i="37" s="1"/>
  <c r="T241" i="37" s="1"/>
  <c r="M240" i="37"/>
  <c r="M238" i="37"/>
  <c r="S238" i="37" s="1"/>
  <c r="T238" i="37" s="1"/>
  <c r="M237" i="37"/>
  <c r="S237" i="37" s="1"/>
  <c r="T237" i="37" s="1"/>
  <c r="M235" i="37"/>
  <c r="S235" i="37" s="1"/>
  <c r="T235" i="37" s="1"/>
  <c r="M234" i="37"/>
  <c r="S234" i="37" s="1"/>
  <c r="M233" i="37"/>
  <c r="M230" i="37"/>
  <c r="M228" i="37"/>
  <c r="M226" i="37"/>
  <c r="M224" i="37"/>
  <c r="S224" i="37" s="1"/>
  <c r="T224" i="37" s="1"/>
  <c r="M223" i="37"/>
  <c r="S223" i="37" s="1"/>
  <c r="T223" i="37" s="1"/>
  <c r="M222" i="37"/>
  <c r="M220" i="37"/>
  <c r="S220" i="37" s="1"/>
  <c r="T220" i="37" s="1"/>
  <c r="M216" i="37"/>
  <c r="S216" i="37" s="1"/>
  <c r="T216" i="37" s="1"/>
  <c r="M215" i="37"/>
  <c r="S215" i="37" s="1"/>
  <c r="T215" i="37" s="1"/>
  <c r="M214" i="37"/>
  <c r="S214" i="37" s="1"/>
  <c r="T214" i="37" s="1"/>
  <c r="M212" i="37"/>
  <c r="M211" i="37"/>
  <c r="M210" i="37"/>
  <c r="S209" i="37"/>
  <c r="T209" i="37" s="1"/>
  <c r="S208" i="37"/>
  <c r="T208" i="37" s="1"/>
  <c r="M206" i="37"/>
  <c r="S206" i="37" s="1"/>
  <c r="T206" i="37" s="1"/>
  <c r="M204" i="37"/>
  <c r="S204" i="37" s="1"/>
  <c r="T204" i="37" s="1"/>
  <c r="M203" i="37"/>
  <c r="S203" i="37" s="1"/>
  <c r="T203" i="37" s="1"/>
  <c r="M201" i="37"/>
  <c r="S201" i="37" s="1"/>
  <c r="T201" i="37" s="1"/>
  <c r="M200" i="37"/>
  <c r="S200" i="37" s="1"/>
  <c r="T200" i="37" s="1"/>
  <c r="M199" i="37"/>
  <c r="M198" i="37"/>
  <c r="S198" i="37" s="1"/>
  <c r="T198" i="37" s="1"/>
  <c r="M197" i="37"/>
  <c r="S197" i="37" s="1"/>
  <c r="T197" i="37" s="1"/>
  <c r="M196" i="37"/>
  <c r="S196" i="37" s="1"/>
  <c r="T196" i="37" s="1"/>
  <c r="M195" i="37"/>
  <c r="S195" i="37" s="1"/>
  <c r="T195" i="37" s="1"/>
  <c r="M194" i="37"/>
  <c r="S194" i="37" s="1"/>
  <c r="T194" i="37" s="1"/>
  <c r="M193" i="37"/>
  <c r="S193" i="37" s="1"/>
  <c r="T193" i="37" s="1"/>
  <c r="M192" i="37"/>
  <c r="S192" i="37" s="1"/>
  <c r="T192" i="37" s="1"/>
  <c r="M191" i="37"/>
  <c r="S191" i="37" s="1"/>
  <c r="T191" i="37" s="1"/>
  <c r="M190" i="37"/>
  <c r="S190" i="37" s="1"/>
  <c r="T190" i="37" s="1"/>
  <c r="M189" i="37"/>
  <c r="S189" i="37" s="1"/>
  <c r="T189" i="37" s="1"/>
  <c r="M187" i="37"/>
  <c r="S187" i="37" s="1"/>
  <c r="T187" i="37" s="1"/>
  <c r="M186" i="37"/>
  <c r="M185" i="37"/>
  <c r="S185" i="37" s="1"/>
  <c r="T185" i="37" s="1"/>
  <c r="M184" i="37"/>
  <c r="S184" i="37" s="1"/>
  <c r="T184" i="37" s="1"/>
  <c r="M183" i="37"/>
  <c r="M181" i="37"/>
  <c r="M176" i="37"/>
  <c r="S176" i="37" s="1"/>
  <c r="T176" i="37" s="1"/>
  <c r="M172" i="37"/>
  <c r="S172" i="37" s="1"/>
  <c r="T172" i="37" s="1"/>
  <c r="M171" i="37"/>
  <c r="S167" i="37"/>
  <c r="T167" i="37" s="1"/>
  <c r="M164" i="37"/>
  <c r="S164" i="37" s="1"/>
  <c r="T164" i="37" s="1"/>
  <c r="S162" i="37"/>
  <c r="T162" i="37" s="1"/>
  <c r="M159" i="37"/>
  <c r="S159" i="37" s="1"/>
  <c r="T159" i="37" s="1"/>
  <c r="M158" i="37"/>
  <c r="S158" i="37" s="1"/>
  <c r="T158" i="37" s="1"/>
  <c r="S156" i="37"/>
  <c r="T156" i="37" s="1"/>
  <c r="M132" i="37"/>
  <c r="M130" i="37"/>
  <c r="M128" i="37"/>
  <c r="S128" i="37" s="1"/>
  <c r="T128" i="37" s="1"/>
  <c r="M127" i="37"/>
  <c r="S127" i="37" s="1"/>
  <c r="T127" i="37" s="1"/>
  <c r="M125" i="37"/>
  <c r="S125" i="37" s="1"/>
  <c r="T125" i="37" s="1"/>
  <c r="M124" i="37"/>
  <c r="S124" i="37" s="1"/>
  <c r="T124" i="37" s="1"/>
  <c r="M120" i="37"/>
  <c r="M114" i="37"/>
  <c r="M108" i="37"/>
  <c r="S108" i="37" s="1"/>
  <c r="T108" i="37" s="1"/>
  <c r="M107" i="37"/>
  <c r="S107" i="37" s="1"/>
  <c r="T107" i="37" s="1"/>
  <c r="M100" i="37"/>
  <c r="S100" i="37" s="1"/>
  <c r="T100" i="37" s="1"/>
  <c r="M93" i="37"/>
  <c r="S93" i="37" s="1"/>
  <c r="T93" i="37" s="1"/>
  <c r="M64" i="37"/>
  <c r="S64" i="37" s="1"/>
  <c r="T64" i="37" s="1"/>
  <c r="M61" i="37"/>
  <c r="S61" i="37" s="1"/>
  <c r="T61" i="37" s="1"/>
  <c r="M59" i="37"/>
  <c r="S59" i="37" s="1"/>
  <c r="T59" i="37" s="1"/>
  <c r="M58" i="37"/>
  <c r="S58" i="37" s="1"/>
  <c r="T58" i="37" s="1"/>
  <c r="M57" i="37"/>
  <c r="S57" i="37" s="1"/>
  <c r="T57" i="37" s="1"/>
  <c r="M56" i="37"/>
  <c r="S56" i="37" s="1"/>
  <c r="T56" i="37" s="1"/>
  <c r="M54" i="37"/>
  <c r="S54" i="37" s="1"/>
  <c r="T54" i="37" s="1"/>
  <c r="M53" i="37"/>
  <c r="S53" i="37" s="1"/>
  <c r="T53" i="37" s="1"/>
  <c r="M52" i="37"/>
  <c r="S52" i="37" s="1"/>
  <c r="T52" i="37" s="1"/>
  <c r="M51" i="37"/>
  <c r="S51" i="37" s="1"/>
  <c r="T51" i="37" s="1"/>
  <c r="M43" i="37"/>
  <c r="M42" i="37"/>
  <c r="S42" i="37" s="1"/>
  <c r="T42" i="37" s="1"/>
  <c r="M41" i="37"/>
  <c r="S41" i="37" s="1"/>
  <c r="T41" i="37" s="1"/>
  <c r="M35" i="37"/>
  <c r="S35" i="37" s="1"/>
  <c r="T35" i="37" s="1"/>
  <c r="M34" i="37"/>
  <c r="S34" i="37" s="1"/>
  <c r="T34" i="37" s="1"/>
  <c r="S32" i="37"/>
  <c r="T32" i="37" s="1"/>
  <c r="M31" i="37"/>
  <c r="S31" i="37" s="1"/>
  <c r="T31" i="37" s="1"/>
  <c r="M30" i="37"/>
  <c r="S30" i="37" s="1"/>
  <c r="T30" i="37" s="1"/>
  <c r="M29" i="37"/>
  <c r="M27" i="37"/>
  <c r="S27" i="37" s="1"/>
  <c r="T27" i="37" s="1"/>
  <c r="M26" i="37"/>
  <c r="S26" i="37" s="1"/>
  <c r="T26" i="37" s="1"/>
  <c r="M20" i="37"/>
  <c r="S20" i="37" s="1"/>
  <c r="T20" i="37" s="1"/>
  <c r="M19" i="37"/>
  <c r="M18" i="37"/>
  <c r="S18" i="37" s="1"/>
  <c r="T18" i="37" s="1"/>
  <c r="M17" i="37"/>
  <c r="S17" i="37" s="1"/>
  <c r="T17" i="37" s="1"/>
  <c r="M16" i="37"/>
  <c r="S16" i="37" s="1"/>
  <c r="T16" i="37" s="1"/>
  <c r="M15" i="37"/>
  <c r="S15" i="37" s="1"/>
  <c r="T15" i="37" s="1"/>
  <c r="M14" i="37"/>
  <c r="S14" i="37" s="1"/>
  <c r="T14" i="37" s="1"/>
  <c r="M13" i="37"/>
  <c r="S13" i="37" s="1"/>
  <c r="T13" i="37" s="1"/>
  <c r="M11" i="37"/>
  <c r="S11" i="37" s="1"/>
  <c r="T11" i="37" s="1"/>
  <c r="M10" i="37"/>
  <c r="S10" i="37" s="1"/>
  <c r="T10" i="37" s="1"/>
  <c r="M8" i="37"/>
  <c r="S8" i="37" s="1"/>
  <c r="T8" i="37" s="1"/>
  <c r="M7" i="37"/>
  <c r="S7" i="37" s="1"/>
  <c r="T7" i="37" s="1"/>
  <c r="M365" i="37"/>
  <c r="M358" i="37"/>
  <c r="S358" i="37" s="1"/>
  <c r="T358" i="37" s="1"/>
  <c r="M355" i="37"/>
  <c r="M351" i="37"/>
  <c r="M350" i="37"/>
  <c r="S350" i="37" s="1"/>
  <c r="T350" i="37" s="1"/>
  <c r="M295" i="37"/>
  <c r="S295" i="37" s="1"/>
  <c r="T295" i="37" s="1"/>
  <c r="M262" i="37"/>
  <c r="S262" i="37" s="1"/>
  <c r="T262" i="37" s="1"/>
  <c r="M261" i="37"/>
  <c r="S261" i="37" s="1"/>
  <c r="T261" i="37" s="1"/>
  <c r="M219" i="37"/>
  <c r="M218" i="37"/>
  <c r="M217" i="37"/>
  <c r="M117" i="37"/>
  <c r="M46" i="37"/>
  <c r="M45" i="37"/>
  <c r="S45" i="37" s="1"/>
  <c r="T45" i="37" s="1"/>
  <c r="M44" i="37"/>
  <c r="S44" i="37" s="1"/>
  <c r="T44" i="37" s="1"/>
  <c r="W366" i="37"/>
  <c r="X366" i="37" s="1"/>
  <c r="V366" i="37"/>
  <c r="R366" i="37"/>
  <c r="Q366" i="37"/>
  <c r="L366" i="37"/>
  <c r="K366" i="37"/>
  <c r="L365" i="37"/>
  <c r="K365" i="37"/>
  <c r="W364" i="37"/>
  <c r="X364" i="37" s="1"/>
  <c r="V364" i="37"/>
  <c r="R364" i="37"/>
  <c r="Q364" i="37"/>
  <c r="L364" i="37"/>
  <c r="K364" i="37"/>
  <c r="L363" i="37"/>
  <c r="K363" i="37"/>
  <c r="L362" i="37"/>
  <c r="K362" i="37"/>
  <c r="R361" i="37"/>
  <c r="Q361" i="37"/>
  <c r="L361" i="37"/>
  <c r="K361" i="37"/>
  <c r="W360" i="37"/>
  <c r="X360" i="37" s="1"/>
  <c r="V360" i="37"/>
  <c r="R360" i="37"/>
  <c r="Q360" i="37"/>
  <c r="L360" i="37"/>
  <c r="K360" i="37"/>
  <c r="W359" i="37"/>
  <c r="X359" i="37" s="1"/>
  <c r="V359" i="37"/>
  <c r="R359" i="37"/>
  <c r="Q359" i="37"/>
  <c r="L359" i="37"/>
  <c r="K359" i="37"/>
  <c r="W358" i="37"/>
  <c r="X358" i="37" s="1"/>
  <c r="V358" i="37"/>
  <c r="W357" i="37"/>
  <c r="X357" i="37" s="1"/>
  <c r="V357" i="37"/>
  <c r="R357" i="37"/>
  <c r="Q357" i="37"/>
  <c r="L357" i="37"/>
  <c r="K357" i="37"/>
  <c r="W356" i="37"/>
  <c r="X356" i="37" s="1"/>
  <c r="V356" i="37"/>
  <c r="Q356" i="37"/>
  <c r="K356" i="37"/>
  <c r="L354" i="37"/>
  <c r="K354" i="37"/>
  <c r="R353" i="37"/>
  <c r="K353" i="37"/>
  <c r="R352" i="37"/>
  <c r="Q352" i="37"/>
  <c r="L352" i="37"/>
  <c r="K352" i="37"/>
  <c r="R351" i="37"/>
  <c r="Q351" i="37"/>
  <c r="R350" i="37"/>
  <c r="Q350" i="37"/>
  <c r="W349" i="37"/>
  <c r="X349" i="37" s="1"/>
  <c r="V349" i="37"/>
  <c r="R349" i="37"/>
  <c r="Q349" i="37"/>
  <c r="L349" i="37"/>
  <c r="K349" i="37"/>
  <c r="R348" i="37"/>
  <c r="Q348" i="37"/>
  <c r="L348" i="37"/>
  <c r="K348" i="37"/>
  <c r="L347" i="37"/>
  <c r="K347" i="37"/>
  <c r="W346" i="37"/>
  <c r="X346" i="37" s="1"/>
  <c r="V346" i="37"/>
  <c r="R346" i="37"/>
  <c r="Q346" i="37"/>
  <c r="L346" i="37"/>
  <c r="K346" i="37"/>
  <c r="R345" i="37"/>
  <c r="Q345" i="37"/>
  <c r="L345" i="37"/>
  <c r="K345" i="37"/>
  <c r="L344" i="37"/>
  <c r="K344" i="37"/>
  <c r="W342" i="37"/>
  <c r="X342" i="37" s="1"/>
  <c r="V342" i="37"/>
  <c r="R342" i="37"/>
  <c r="Q342" i="37"/>
  <c r="L342" i="37"/>
  <c r="K342" i="37"/>
  <c r="R341" i="37"/>
  <c r="Q341" i="37"/>
  <c r="L341" i="37"/>
  <c r="K341" i="37"/>
  <c r="R340" i="37"/>
  <c r="Q340" i="37"/>
  <c r="L340" i="37"/>
  <c r="K340" i="37"/>
  <c r="W339" i="37"/>
  <c r="X339" i="37" s="1"/>
  <c r="V339" i="37"/>
  <c r="R339" i="37"/>
  <c r="Q339" i="37"/>
  <c r="L339" i="37"/>
  <c r="K339" i="37"/>
  <c r="W338" i="37"/>
  <c r="X338" i="37" s="1"/>
  <c r="V338" i="37"/>
  <c r="R338" i="37"/>
  <c r="Q338" i="37"/>
  <c r="L338" i="37"/>
  <c r="K338" i="37"/>
  <c r="W337" i="37"/>
  <c r="X337" i="37" s="1"/>
  <c r="V337" i="37"/>
  <c r="R337" i="37"/>
  <c r="Q337" i="37"/>
  <c r="L337" i="37"/>
  <c r="K337" i="37"/>
  <c r="W336" i="37"/>
  <c r="X336" i="37" s="1"/>
  <c r="V336" i="37"/>
  <c r="R336" i="37"/>
  <c r="Q336" i="37"/>
  <c r="L336" i="37"/>
  <c r="K336" i="37"/>
  <c r="W335" i="37"/>
  <c r="X335" i="37" s="1"/>
  <c r="V335" i="37"/>
  <c r="R335" i="37"/>
  <c r="Q335" i="37"/>
  <c r="L335" i="37"/>
  <c r="K335" i="37"/>
  <c r="W334" i="37"/>
  <c r="X334" i="37" s="1"/>
  <c r="V334" i="37"/>
  <c r="R334" i="37"/>
  <c r="Q334" i="37"/>
  <c r="L334" i="37"/>
  <c r="K334" i="37"/>
  <c r="R333" i="37"/>
  <c r="Q333" i="37"/>
  <c r="L333" i="37"/>
  <c r="K333" i="37"/>
  <c r="L332" i="37"/>
  <c r="K332" i="37"/>
  <c r="R331" i="37"/>
  <c r="Q331" i="37"/>
  <c r="L331" i="37"/>
  <c r="K331" i="37"/>
  <c r="W330" i="37"/>
  <c r="X330" i="37" s="1"/>
  <c r="V330" i="37"/>
  <c r="R330" i="37"/>
  <c r="Q330" i="37"/>
  <c r="L330" i="37"/>
  <c r="K330" i="37"/>
  <c r="W328" i="37"/>
  <c r="X328" i="37" s="1"/>
  <c r="V328" i="37"/>
  <c r="R328" i="37"/>
  <c r="Q328" i="37"/>
  <c r="L328" i="37"/>
  <c r="K328" i="37"/>
  <c r="R327" i="37"/>
  <c r="Q327" i="37"/>
  <c r="W326" i="37"/>
  <c r="X326" i="37" s="1"/>
  <c r="V326" i="37"/>
  <c r="R326" i="37"/>
  <c r="Q326" i="37"/>
  <c r="L325" i="37"/>
  <c r="K325" i="37"/>
  <c r="L324" i="37"/>
  <c r="K324" i="37"/>
  <c r="W323" i="37"/>
  <c r="X323" i="37" s="1"/>
  <c r="V323" i="37"/>
  <c r="R323" i="37"/>
  <c r="Q323" i="37"/>
  <c r="L323" i="37"/>
  <c r="K323" i="37"/>
  <c r="L322" i="37"/>
  <c r="K322" i="37"/>
  <c r="L321" i="37"/>
  <c r="K321" i="37"/>
  <c r="L320" i="37"/>
  <c r="K320" i="37"/>
  <c r="L319" i="37"/>
  <c r="K319" i="37"/>
  <c r="W318" i="37"/>
  <c r="X318" i="37" s="1"/>
  <c r="V318" i="37"/>
  <c r="R318" i="37"/>
  <c r="Q318" i="37"/>
  <c r="L318" i="37"/>
  <c r="K318" i="37"/>
  <c r="L317" i="37"/>
  <c r="K317" i="37"/>
  <c r="W316" i="37"/>
  <c r="X316" i="37" s="1"/>
  <c r="V316" i="37"/>
  <c r="R316" i="37"/>
  <c r="Q316" i="37"/>
  <c r="L316" i="37"/>
  <c r="K316" i="37"/>
  <c r="W315" i="37"/>
  <c r="X315" i="37" s="1"/>
  <c r="V315" i="37"/>
  <c r="R315" i="37"/>
  <c r="Q315" i="37"/>
  <c r="L315" i="37"/>
  <c r="K315" i="37"/>
  <c r="W314" i="37"/>
  <c r="X314" i="37" s="1"/>
  <c r="V314" i="37"/>
  <c r="R314" i="37"/>
  <c r="Q314" i="37"/>
  <c r="L314" i="37"/>
  <c r="K314" i="37"/>
  <c r="W313" i="37"/>
  <c r="X313" i="37" s="1"/>
  <c r="V313" i="37"/>
  <c r="R313" i="37"/>
  <c r="Q313" i="37"/>
  <c r="L313" i="37"/>
  <c r="K313" i="37"/>
  <c r="W312" i="37"/>
  <c r="X312" i="37" s="1"/>
  <c r="V312" i="37"/>
  <c r="R312" i="37"/>
  <c r="Q312" i="37"/>
  <c r="L312" i="37"/>
  <c r="K312" i="37"/>
  <c r="W311" i="37"/>
  <c r="X311" i="37" s="1"/>
  <c r="V311" i="37"/>
  <c r="R311" i="37"/>
  <c r="Q311" i="37"/>
  <c r="L311" i="37"/>
  <c r="K311" i="37"/>
  <c r="W310" i="37"/>
  <c r="X310" i="37" s="1"/>
  <c r="V310" i="37"/>
  <c r="R310" i="37"/>
  <c r="Q310" i="37"/>
  <c r="L310" i="37"/>
  <c r="K310" i="37"/>
  <c r="L309" i="37"/>
  <c r="K309" i="37"/>
  <c r="R308" i="37"/>
  <c r="Q308" i="37"/>
  <c r="L308" i="37"/>
  <c r="K308" i="37"/>
  <c r="L307" i="37"/>
  <c r="K307" i="37"/>
  <c r="L306" i="37"/>
  <c r="K306" i="37"/>
  <c r="L305" i="37"/>
  <c r="K305" i="37"/>
  <c r="R304" i="37"/>
  <c r="Q304" i="37"/>
  <c r="L304" i="37"/>
  <c r="K304" i="37"/>
  <c r="W303" i="37"/>
  <c r="X303" i="37" s="1"/>
  <c r="V303" i="37"/>
  <c r="R303" i="37"/>
  <c r="Q303" i="37"/>
  <c r="L303" i="37"/>
  <c r="K303" i="37"/>
  <c r="L302" i="37"/>
  <c r="K302" i="37"/>
  <c r="L301" i="37"/>
  <c r="K301" i="37"/>
  <c r="W300" i="37"/>
  <c r="X300" i="37" s="1"/>
  <c r="V300" i="37"/>
  <c r="R300" i="37"/>
  <c r="Q300" i="37"/>
  <c r="L300" i="37"/>
  <c r="K300" i="37"/>
  <c r="W299" i="37"/>
  <c r="X299" i="37" s="1"/>
  <c r="V299" i="37"/>
  <c r="R299" i="37"/>
  <c r="Q299" i="37"/>
  <c r="L299" i="37"/>
  <c r="K299" i="37"/>
  <c r="R298" i="37"/>
  <c r="Q298" i="37"/>
  <c r="L298" i="37"/>
  <c r="K298" i="37"/>
  <c r="W297" i="37"/>
  <c r="X297" i="37" s="1"/>
  <c r="V297" i="37"/>
  <c r="R297" i="37"/>
  <c r="Q297" i="37"/>
  <c r="L297" i="37"/>
  <c r="K297" i="37"/>
  <c r="L296" i="37"/>
  <c r="K296" i="37"/>
  <c r="W295" i="37"/>
  <c r="X295" i="37" s="1"/>
  <c r="R295" i="37"/>
  <c r="L295" i="37"/>
  <c r="W294" i="37"/>
  <c r="X294" i="37" s="1"/>
  <c r="V294" i="37"/>
  <c r="R294" i="37"/>
  <c r="Q294" i="37"/>
  <c r="L294" i="37"/>
  <c r="K294" i="37"/>
  <c r="L293" i="37"/>
  <c r="K293" i="37"/>
  <c r="W291" i="37"/>
  <c r="X291" i="37" s="1"/>
  <c r="V291" i="37"/>
  <c r="R291" i="37"/>
  <c r="Q291" i="37"/>
  <c r="L291" i="37"/>
  <c r="K291" i="37"/>
  <c r="L290" i="37"/>
  <c r="K290" i="37"/>
  <c r="L289" i="37"/>
  <c r="K289" i="37"/>
  <c r="L288" i="37"/>
  <c r="K288" i="37"/>
  <c r="W287" i="37"/>
  <c r="X287" i="37" s="1"/>
  <c r="V287" i="37"/>
  <c r="R287" i="37"/>
  <c r="Q287" i="37"/>
  <c r="L287" i="37"/>
  <c r="K287" i="37"/>
  <c r="R286" i="37"/>
  <c r="Q286" i="37"/>
  <c r="L286" i="37"/>
  <c r="K286" i="37"/>
  <c r="W285" i="37"/>
  <c r="X285" i="37" s="1"/>
  <c r="V285" i="37"/>
  <c r="R285" i="37"/>
  <c r="Q285" i="37"/>
  <c r="L285" i="37"/>
  <c r="K285" i="37"/>
  <c r="L284" i="37"/>
  <c r="K284" i="37"/>
  <c r="L283" i="37"/>
  <c r="K283" i="37"/>
  <c r="L282" i="37"/>
  <c r="K282" i="37"/>
  <c r="L281" i="37"/>
  <c r="K281" i="37"/>
  <c r="W280" i="37"/>
  <c r="X280" i="37" s="1"/>
  <c r="V280" i="37"/>
  <c r="R280" i="37"/>
  <c r="Q280" i="37"/>
  <c r="L280" i="37"/>
  <c r="K280" i="37"/>
  <c r="W279" i="37"/>
  <c r="X279" i="37" s="1"/>
  <c r="V279" i="37"/>
  <c r="R279" i="37"/>
  <c r="Q279" i="37"/>
  <c r="L279" i="37"/>
  <c r="K279" i="37"/>
  <c r="L278" i="37"/>
  <c r="K278" i="37"/>
  <c r="W277" i="37"/>
  <c r="X277" i="37" s="1"/>
  <c r="V277" i="37"/>
  <c r="R277" i="37"/>
  <c r="Q277" i="37"/>
  <c r="L277" i="37"/>
  <c r="K277" i="37"/>
  <c r="W276" i="37"/>
  <c r="X276" i="37" s="1"/>
  <c r="V276" i="37"/>
  <c r="R276" i="37"/>
  <c r="Q276" i="37"/>
  <c r="L276" i="37"/>
  <c r="K276" i="37"/>
  <c r="W275" i="37"/>
  <c r="X275" i="37" s="1"/>
  <c r="V275" i="37"/>
  <c r="R275" i="37"/>
  <c r="Q275" i="37"/>
  <c r="L275" i="37"/>
  <c r="K275" i="37"/>
  <c r="W274" i="37"/>
  <c r="X274" i="37" s="1"/>
  <c r="V274" i="37"/>
  <c r="R274" i="37"/>
  <c r="Q274" i="37"/>
  <c r="L274" i="37"/>
  <c r="K274" i="37"/>
  <c r="W273" i="37"/>
  <c r="X273" i="37" s="1"/>
  <c r="V273" i="37"/>
  <c r="R273" i="37"/>
  <c r="Q273" i="37"/>
  <c r="L273" i="37"/>
  <c r="K273" i="37"/>
  <c r="R272" i="37"/>
  <c r="Q272" i="37"/>
  <c r="L272" i="37"/>
  <c r="K272" i="37"/>
  <c r="W271" i="37"/>
  <c r="X271" i="37" s="1"/>
  <c r="V271" i="37"/>
  <c r="R271" i="37"/>
  <c r="Q271" i="37"/>
  <c r="L271" i="37"/>
  <c r="K271" i="37"/>
  <c r="L270" i="37"/>
  <c r="K270" i="37"/>
  <c r="W269" i="37"/>
  <c r="X269" i="37" s="1"/>
  <c r="V269" i="37"/>
  <c r="R269" i="37"/>
  <c r="Q269" i="37"/>
  <c r="L269" i="37"/>
  <c r="K269" i="37"/>
  <c r="W268" i="37"/>
  <c r="X268" i="37" s="1"/>
  <c r="V268" i="37"/>
  <c r="R268" i="37"/>
  <c r="Q268" i="37"/>
  <c r="L268" i="37"/>
  <c r="K268" i="37"/>
  <c r="R267" i="37"/>
  <c r="Q267" i="37"/>
  <c r="L267" i="37"/>
  <c r="K267" i="37"/>
  <c r="W266" i="37"/>
  <c r="X266" i="37" s="1"/>
  <c r="V266" i="37"/>
  <c r="R266" i="37"/>
  <c r="Q266" i="37"/>
  <c r="L266" i="37"/>
  <c r="K266" i="37"/>
  <c r="W265" i="37"/>
  <c r="X265" i="37" s="1"/>
  <c r="V265" i="37"/>
  <c r="R265" i="37"/>
  <c r="Q265" i="37"/>
  <c r="L265" i="37"/>
  <c r="K265" i="37"/>
  <c r="L263" i="37"/>
  <c r="K263" i="37"/>
  <c r="R262" i="37"/>
  <c r="Q262" i="37"/>
  <c r="L262" i="37"/>
  <c r="K262" i="37"/>
  <c r="R261" i="37"/>
  <c r="Q261" i="37"/>
  <c r="L261" i="37"/>
  <c r="K261" i="37"/>
  <c r="W260" i="37"/>
  <c r="X260" i="37" s="1"/>
  <c r="V260" i="37"/>
  <c r="R260" i="37"/>
  <c r="Q260" i="37"/>
  <c r="W259" i="37"/>
  <c r="X259" i="37" s="1"/>
  <c r="V259" i="37"/>
  <c r="R259" i="37"/>
  <c r="Q259" i="37"/>
  <c r="R258" i="37"/>
  <c r="L258" i="37"/>
  <c r="K258" i="37"/>
  <c r="R257" i="37"/>
  <c r="W256" i="37"/>
  <c r="X256" i="37" s="1"/>
  <c r="V256" i="37"/>
  <c r="R256" i="37"/>
  <c r="Q256" i="37"/>
  <c r="L256" i="37"/>
  <c r="K256" i="37"/>
  <c r="W255" i="37"/>
  <c r="X255" i="37" s="1"/>
  <c r="V255" i="37"/>
  <c r="R255" i="37"/>
  <c r="Q255" i="37"/>
  <c r="L255" i="37"/>
  <c r="K255" i="37"/>
  <c r="R254" i="37"/>
  <c r="Q254" i="37"/>
  <c r="L254" i="37"/>
  <c r="K254" i="37"/>
  <c r="W253" i="37"/>
  <c r="X253" i="37" s="1"/>
  <c r="V253" i="37"/>
  <c r="R253" i="37"/>
  <c r="Q253" i="37"/>
  <c r="L253" i="37"/>
  <c r="K253" i="37"/>
  <c r="W252" i="37"/>
  <c r="X252" i="37" s="1"/>
  <c r="V252" i="37"/>
  <c r="R252" i="37"/>
  <c r="Q252" i="37"/>
  <c r="L252" i="37"/>
  <c r="K252" i="37"/>
  <c r="W251" i="37"/>
  <c r="X251" i="37" s="1"/>
  <c r="V251" i="37"/>
  <c r="R251" i="37"/>
  <c r="Q251" i="37"/>
  <c r="L251" i="37"/>
  <c r="K251" i="37"/>
  <c r="W250" i="37"/>
  <c r="X250" i="37" s="1"/>
  <c r="V250" i="37"/>
  <c r="R250" i="37"/>
  <c r="Q250" i="37"/>
  <c r="L250" i="37"/>
  <c r="K250" i="37"/>
  <c r="W249" i="37"/>
  <c r="X249" i="37" s="1"/>
  <c r="V249" i="37"/>
  <c r="R249" i="37"/>
  <c r="Q249" i="37"/>
  <c r="L249" i="37"/>
  <c r="K249" i="37"/>
  <c r="W248" i="37"/>
  <c r="X248" i="37" s="1"/>
  <c r="V248" i="37"/>
  <c r="R248" i="37"/>
  <c r="Q248" i="37"/>
  <c r="L248" i="37"/>
  <c r="K248" i="37"/>
  <c r="W247" i="37"/>
  <c r="X247" i="37" s="1"/>
  <c r="V247" i="37"/>
  <c r="R247" i="37"/>
  <c r="Q247" i="37"/>
  <c r="L247" i="37"/>
  <c r="K247" i="37"/>
  <c r="W246" i="37"/>
  <c r="X246" i="37" s="1"/>
  <c r="V246" i="37"/>
  <c r="R246" i="37"/>
  <c r="Q246" i="37"/>
  <c r="L246" i="37"/>
  <c r="K246" i="37"/>
  <c r="W245" i="37"/>
  <c r="X245" i="37" s="1"/>
  <c r="V245" i="37"/>
  <c r="R245" i="37"/>
  <c r="Q245" i="37"/>
  <c r="L245" i="37"/>
  <c r="K245" i="37"/>
  <c r="W244" i="37"/>
  <c r="X244" i="37" s="1"/>
  <c r="V244" i="37"/>
  <c r="R244" i="37"/>
  <c r="Q244" i="37"/>
  <c r="L244" i="37"/>
  <c r="K244" i="37"/>
  <c r="W243" i="37"/>
  <c r="X243" i="37" s="1"/>
  <c r="V243" i="37"/>
  <c r="R243" i="37"/>
  <c r="Q243" i="37"/>
  <c r="L243" i="37"/>
  <c r="K243" i="37"/>
  <c r="W242" i="37"/>
  <c r="X242" i="37" s="1"/>
  <c r="V242" i="37"/>
  <c r="R242" i="37"/>
  <c r="Q242" i="37"/>
  <c r="L242" i="37"/>
  <c r="K242" i="37"/>
  <c r="W241" i="37"/>
  <c r="X241" i="37" s="1"/>
  <c r="V241" i="37"/>
  <c r="R241" i="37"/>
  <c r="Q241" i="37"/>
  <c r="L241" i="37"/>
  <c r="K241" i="37"/>
  <c r="L240" i="37"/>
  <c r="K240" i="37"/>
  <c r="R239" i="37"/>
  <c r="Q239" i="37"/>
  <c r="L239" i="37"/>
  <c r="K239" i="37"/>
  <c r="W238" i="37"/>
  <c r="X238" i="37" s="1"/>
  <c r="V238" i="37"/>
  <c r="R238" i="37"/>
  <c r="L238" i="37"/>
  <c r="K238" i="37"/>
  <c r="W237" i="37"/>
  <c r="X237" i="37" s="1"/>
  <c r="V237" i="37"/>
  <c r="R237" i="37"/>
  <c r="Q237" i="37"/>
  <c r="L237" i="37"/>
  <c r="K237" i="37"/>
  <c r="W235" i="37"/>
  <c r="X235" i="37" s="1"/>
  <c r="V235" i="37"/>
  <c r="R235" i="37"/>
  <c r="Q235" i="37"/>
  <c r="L235" i="37"/>
  <c r="K235" i="37"/>
  <c r="W234" i="37"/>
  <c r="X234" i="37" s="1"/>
  <c r="V234" i="37"/>
  <c r="R234" i="37"/>
  <c r="Q234" i="37"/>
  <c r="L234" i="37"/>
  <c r="K234" i="37"/>
  <c r="R233" i="37"/>
  <c r="Q233" i="37"/>
  <c r="L233" i="37"/>
  <c r="K233" i="37"/>
  <c r="W232" i="37"/>
  <c r="X232" i="37" s="1"/>
  <c r="V232" i="37"/>
  <c r="R232" i="37"/>
  <c r="Q232" i="37"/>
  <c r="L232" i="37"/>
  <c r="K232" i="37"/>
  <c r="W231" i="37"/>
  <c r="X231" i="37" s="1"/>
  <c r="V231" i="37"/>
  <c r="R231" i="37"/>
  <c r="Q231" i="37"/>
  <c r="L231" i="37"/>
  <c r="K231" i="37"/>
  <c r="L230" i="37"/>
  <c r="K230" i="37"/>
  <c r="L229" i="37"/>
  <c r="K229" i="37"/>
  <c r="L228" i="37"/>
  <c r="K228" i="37"/>
  <c r="L227" i="37"/>
  <c r="K227" i="37"/>
  <c r="L226" i="37"/>
  <c r="K226" i="37"/>
  <c r="R225" i="37"/>
  <c r="Q225" i="37"/>
  <c r="L225" i="37"/>
  <c r="K225" i="37"/>
  <c r="W224" i="37"/>
  <c r="X224" i="37" s="1"/>
  <c r="V224" i="37"/>
  <c r="R224" i="37"/>
  <c r="Q224" i="37"/>
  <c r="L224" i="37"/>
  <c r="K224" i="37"/>
  <c r="W223" i="37"/>
  <c r="X223" i="37" s="1"/>
  <c r="V223" i="37"/>
  <c r="R223" i="37"/>
  <c r="Q223" i="37"/>
  <c r="L223" i="37"/>
  <c r="K223" i="37"/>
  <c r="L222" i="37"/>
  <c r="K222" i="37"/>
  <c r="W221" i="37"/>
  <c r="X221" i="37" s="1"/>
  <c r="V221" i="37"/>
  <c r="R221" i="37"/>
  <c r="Q221" i="37"/>
  <c r="L221" i="37"/>
  <c r="K221" i="37"/>
  <c r="W220" i="37"/>
  <c r="X220" i="37" s="1"/>
  <c r="V220" i="37"/>
  <c r="R220" i="37"/>
  <c r="Q220" i="37"/>
  <c r="L220" i="37"/>
  <c r="K220" i="37"/>
  <c r="W216" i="37"/>
  <c r="X216" i="37" s="1"/>
  <c r="V216" i="37"/>
  <c r="R216" i="37"/>
  <c r="Q216" i="37"/>
  <c r="L216" i="37"/>
  <c r="W215" i="37"/>
  <c r="X215" i="37" s="1"/>
  <c r="V215" i="37"/>
  <c r="R215" i="37"/>
  <c r="Q215" i="37"/>
  <c r="L215" i="37"/>
  <c r="W214" i="37"/>
  <c r="X214" i="37" s="1"/>
  <c r="V214" i="37"/>
  <c r="R214" i="37"/>
  <c r="Q214" i="37"/>
  <c r="L214" i="37"/>
  <c r="L212" i="37"/>
  <c r="K212" i="37"/>
  <c r="L211" i="37"/>
  <c r="K211" i="37"/>
  <c r="L210" i="37"/>
  <c r="K210" i="37"/>
  <c r="W209" i="37"/>
  <c r="X209" i="37" s="1"/>
  <c r="V209" i="37"/>
  <c r="R209" i="37"/>
  <c r="Q209" i="37"/>
  <c r="L209" i="37"/>
  <c r="K209" i="37"/>
  <c r="W208" i="37"/>
  <c r="X208" i="37" s="1"/>
  <c r="V208" i="37"/>
  <c r="R208" i="37"/>
  <c r="Q208" i="37"/>
  <c r="L208" i="37"/>
  <c r="K208" i="37"/>
  <c r="R207" i="37"/>
  <c r="Q207" i="37"/>
  <c r="L207" i="37"/>
  <c r="K207" i="37"/>
  <c r="W206" i="37"/>
  <c r="X206" i="37" s="1"/>
  <c r="V206" i="37"/>
  <c r="R206" i="37"/>
  <c r="Q206" i="37"/>
  <c r="L206" i="37"/>
  <c r="K206" i="37"/>
  <c r="R205" i="37"/>
  <c r="Q205" i="37"/>
  <c r="L205" i="37"/>
  <c r="K205" i="37"/>
  <c r="W204" i="37"/>
  <c r="X204" i="37" s="1"/>
  <c r="V204" i="37"/>
  <c r="R204" i="37"/>
  <c r="Q204" i="37"/>
  <c r="L204" i="37"/>
  <c r="K204" i="37"/>
  <c r="W203" i="37"/>
  <c r="X203" i="37" s="1"/>
  <c r="V203" i="37"/>
  <c r="R203" i="37"/>
  <c r="Q203" i="37"/>
  <c r="L203" i="37"/>
  <c r="K203" i="37"/>
  <c r="R202" i="37"/>
  <c r="Q202" i="37"/>
  <c r="L202" i="37"/>
  <c r="K202" i="37"/>
  <c r="W201" i="37"/>
  <c r="X201" i="37" s="1"/>
  <c r="V201" i="37"/>
  <c r="R201" i="37"/>
  <c r="Q201" i="37"/>
  <c r="L201" i="37"/>
  <c r="K201" i="37"/>
  <c r="W200" i="37"/>
  <c r="X200" i="37" s="1"/>
  <c r="V200" i="37"/>
  <c r="R200" i="37"/>
  <c r="Q200" i="37"/>
  <c r="L200" i="37"/>
  <c r="K200" i="37"/>
  <c r="L199" i="37"/>
  <c r="K199" i="37"/>
  <c r="W198" i="37"/>
  <c r="X198" i="37" s="1"/>
  <c r="V198" i="37"/>
  <c r="R198" i="37"/>
  <c r="Q198" i="37"/>
  <c r="L198" i="37"/>
  <c r="K198" i="37"/>
  <c r="W197" i="37"/>
  <c r="X197" i="37" s="1"/>
  <c r="V197" i="37"/>
  <c r="R197" i="37"/>
  <c r="Q197" i="37"/>
  <c r="L197" i="37"/>
  <c r="K197" i="37"/>
  <c r="W196" i="37"/>
  <c r="X196" i="37" s="1"/>
  <c r="V196" i="37"/>
  <c r="R196" i="37"/>
  <c r="Q196" i="37"/>
  <c r="L196" i="37"/>
  <c r="K196" i="37"/>
  <c r="W195" i="37"/>
  <c r="X195" i="37" s="1"/>
  <c r="V195" i="37"/>
  <c r="R195" i="37"/>
  <c r="Q195" i="37"/>
  <c r="L195" i="37"/>
  <c r="K195" i="37"/>
  <c r="W194" i="37"/>
  <c r="X194" i="37" s="1"/>
  <c r="V194" i="37"/>
  <c r="R194" i="37"/>
  <c r="Q194" i="37"/>
  <c r="L194" i="37"/>
  <c r="K194" i="37"/>
  <c r="W193" i="37"/>
  <c r="X193" i="37" s="1"/>
  <c r="V193" i="37"/>
  <c r="R193" i="37"/>
  <c r="Q193" i="37"/>
  <c r="L193" i="37"/>
  <c r="K193" i="37"/>
  <c r="W192" i="37"/>
  <c r="X192" i="37" s="1"/>
  <c r="V192" i="37"/>
  <c r="R192" i="37"/>
  <c r="Q192" i="37"/>
  <c r="L192" i="37"/>
  <c r="K192" i="37"/>
  <c r="W191" i="37"/>
  <c r="X191" i="37" s="1"/>
  <c r="V191" i="37"/>
  <c r="R191" i="37"/>
  <c r="Q191" i="37"/>
  <c r="L191" i="37"/>
  <c r="K191" i="37"/>
  <c r="W190" i="37"/>
  <c r="X190" i="37" s="1"/>
  <c r="V190" i="37"/>
  <c r="R190" i="37"/>
  <c r="Q190" i="37"/>
  <c r="L190" i="37"/>
  <c r="K190" i="37"/>
  <c r="W189" i="37"/>
  <c r="X189" i="37" s="1"/>
  <c r="V189" i="37"/>
  <c r="R189" i="37"/>
  <c r="Q189" i="37"/>
  <c r="L189" i="37"/>
  <c r="K189" i="37"/>
  <c r="R188" i="37"/>
  <c r="Q188" i="37"/>
  <c r="L188" i="37"/>
  <c r="K188" i="37"/>
  <c r="W187" i="37"/>
  <c r="X187" i="37" s="1"/>
  <c r="V187" i="37"/>
  <c r="R187" i="37"/>
  <c r="Q187" i="37"/>
  <c r="L187" i="37"/>
  <c r="K187" i="37"/>
  <c r="L186" i="37"/>
  <c r="K186" i="37"/>
  <c r="W185" i="37"/>
  <c r="X185" i="37" s="1"/>
  <c r="V185" i="37"/>
  <c r="R185" i="37"/>
  <c r="Q185" i="37"/>
  <c r="L185" i="37"/>
  <c r="K185" i="37"/>
  <c r="W184" i="37"/>
  <c r="X184" i="37" s="1"/>
  <c r="V184" i="37"/>
  <c r="R184" i="37"/>
  <c r="Q184" i="37"/>
  <c r="L184" i="37"/>
  <c r="K184" i="37"/>
  <c r="L183" i="37"/>
  <c r="K183" i="37"/>
  <c r="L182" i="37"/>
  <c r="K182" i="37"/>
  <c r="L181" i="37"/>
  <c r="K181" i="37"/>
  <c r="L179" i="37"/>
  <c r="K179" i="37"/>
  <c r="W178" i="37"/>
  <c r="X178" i="37" s="1"/>
  <c r="V178" i="37"/>
  <c r="R178" i="37"/>
  <c r="Q178" i="37"/>
  <c r="L178" i="37"/>
  <c r="K178" i="37"/>
  <c r="W177" i="37"/>
  <c r="X177" i="37" s="1"/>
  <c r="V177" i="37"/>
  <c r="R177" i="37"/>
  <c r="Q177" i="37"/>
  <c r="L177" i="37"/>
  <c r="K177" i="37"/>
  <c r="W176" i="37"/>
  <c r="X176" i="37" s="1"/>
  <c r="V176" i="37"/>
  <c r="R176" i="37"/>
  <c r="Q176" i="37"/>
  <c r="L176" i="37"/>
  <c r="K176" i="37"/>
  <c r="W175" i="37"/>
  <c r="X175" i="37" s="1"/>
  <c r="V175" i="37"/>
  <c r="R175" i="37"/>
  <c r="Q175" i="37"/>
  <c r="L175" i="37"/>
  <c r="K175" i="37"/>
  <c r="W174" i="37"/>
  <c r="X174" i="37" s="1"/>
  <c r="V174" i="37"/>
  <c r="R174" i="37"/>
  <c r="Q174" i="37"/>
  <c r="L174" i="37"/>
  <c r="K174" i="37"/>
  <c r="L173" i="37"/>
  <c r="K173" i="37"/>
  <c r="W172" i="37"/>
  <c r="X172" i="37" s="1"/>
  <c r="V172" i="37"/>
  <c r="R172" i="37"/>
  <c r="Q172" i="37"/>
  <c r="L172" i="37"/>
  <c r="K172" i="37"/>
  <c r="W171" i="37"/>
  <c r="X171" i="37" s="1"/>
  <c r="V171" i="37"/>
  <c r="R171" i="37"/>
  <c r="Q171" i="37"/>
  <c r="L171" i="37"/>
  <c r="K171" i="37"/>
  <c r="W170" i="37"/>
  <c r="X170" i="37" s="1"/>
  <c r="V170" i="37"/>
  <c r="R170" i="37"/>
  <c r="Q170" i="37"/>
  <c r="L170" i="37"/>
  <c r="K170" i="37"/>
  <c r="W169" i="37"/>
  <c r="X169" i="37" s="1"/>
  <c r="V169" i="37"/>
  <c r="R169" i="37"/>
  <c r="Q169" i="37"/>
  <c r="L169" i="37"/>
  <c r="K169" i="37"/>
  <c r="R168" i="37"/>
  <c r="Q168" i="37"/>
  <c r="L168" i="37"/>
  <c r="K168" i="37"/>
  <c r="W167" i="37"/>
  <c r="X167" i="37" s="1"/>
  <c r="V167" i="37"/>
  <c r="R167" i="37"/>
  <c r="Q167" i="37"/>
  <c r="L167" i="37"/>
  <c r="K167" i="37"/>
  <c r="R166" i="37"/>
  <c r="Q166" i="37"/>
  <c r="L166" i="37"/>
  <c r="K166" i="37"/>
  <c r="R165" i="37"/>
  <c r="Q165" i="37"/>
  <c r="L165" i="37"/>
  <c r="K165" i="37"/>
  <c r="W164" i="37"/>
  <c r="X164" i="37" s="1"/>
  <c r="V164" i="37"/>
  <c r="R164" i="37"/>
  <c r="Q164" i="37"/>
  <c r="L164" i="37"/>
  <c r="K164" i="37"/>
  <c r="R163" i="37"/>
  <c r="Q163" i="37"/>
  <c r="L163" i="37"/>
  <c r="K163" i="37"/>
  <c r="W162" i="37"/>
  <c r="X162" i="37" s="1"/>
  <c r="V162" i="37"/>
  <c r="R162" i="37"/>
  <c r="Q162" i="37"/>
  <c r="L162" i="37"/>
  <c r="K162" i="37"/>
  <c r="L160" i="37"/>
  <c r="K160" i="37"/>
  <c r="W159" i="37"/>
  <c r="X159" i="37" s="1"/>
  <c r="V159" i="37"/>
  <c r="R159" i="37"/>
  <c r="Q159" i="37"/>
  <c r="L159" i="37"/>
  <c r="K159" i="37"/>
  <c r="W158" i="37"/>
  <c r="X158" i="37" s="1"/>
  <c r="V158" i="37"/>
  <c r="R158" i="37"/>
  <c r="Q158" i="37"/>
  <c r="L158" i="37"/>
  <c r="K158" i="37"/>
  <c r="W156" i="37"/>
  <c r="X156" i="37" s="1"/>
  <c r="V156" i="37"/>
  <c r="R156" i="37"/>
  <c r="Q156" i="37"/>
  <c r="L156" i="37"/>
  <c r="K156" i="37"/>
  <c r="R155" i="37"/>
  <c r="Q155" i="37"/>
  <c r="L155" i="37"/>
  <c r="K155" i="37"/>
  <c r="W154" i="37"/>
  <c r="X154" i="37" s="1"/>
  <c r="V154" i="37"/>
  <c r="R154" i="37"/>
  <c r="Q154" i="37"/>
  <c r="L154" i="37"/>
  <c r="K154" i="37"/>
  <c r="W153" i="37"/>
  <c r="X153" i="37" s="1"/>
  <c r="V153" i="37"/>
  <c r="R153" i="37"/>
  <c r="Q153" i="37"/>
  <c r="L153" i="37"/>
  <c r="K153" i="37"/>
  <c r="R152" i="37"/>
  <c r="Q152" i="37"/>
  <c r="L152" i="37"/>
  <c r="K152" i="37"/>
  <c r="L151" i="37"/>
  <c r="K151" i="37"/>
  <c r="K150" i="37"/>
  <c r="W148" i="37"/>
  <c r="X148" i="37" s="1"/>
  <c r="V148" i="37"/>
  <c r="R148" i="37"/>
  <c r="Q148" i="37"/>
  <c r="L148" i="37"/>
  <c r="K148" i="37"/>
  <c r="L147" i="37"/>
  <c r="K147" i="37"/>
  <c r="W146" i="37"/>
  <c r="X146" i="37" s="1"/>
  <c r="V146" i="37"/>
  <c r="R146" i="37"/>
  <c r="Q146" i="37"/>
  <c r="L146" i="37"/>
  <c r="K146" i="37"/>
  <c r="W145" i="37"/>
  <c r="X145" i="37" s="1"/>
  <c r="V145" i="37"/>
  <c r="R145" i="37"/>
  <c r="Q145" i="37"/>
  <c r="L145" i="37"/>
  <c r="K145" i="37"/>
  <c r="L144" i="37"/>
  <c r="K144" i="37"/>
  <c r="L143" i="37"/>
  <c r="K143" i="37"/>
  <c r="L142" i="37"/>
  <c r="K142" i="37"/>
  <c r="W141" i="37"/>
  <c r="X141" i="37" s="1"/>
  <c r="V141" i="37"/>
  <c r="R141" i="37"/>
  <c r="Q141" i="37"/>
  <c r="L141" i="37"/>
  <c r="K141" i="37"/>
  <c r="W140" i="37"/>
  <c r="X140" i="37" s="1"/>
  <c r="V140" i="37"/>
  <c r="R140" i="37"/>
  <c r="Q140" i="37"/>
  <c r="L140" i="37"/>
  <c r="K140" i="37"/>
  <c r="W139" i="37"/>
  <c r="X139" i="37" s="1"/>
  <c r="V139" i="37"/>
  <c r="R139" i="37"/>
  <c r="Q139" i="37"/>
  <c r="L139" i="37"/>
  <c r="K139" i="37"/>
  <c r="L138" i="37"/>
  <c r="K138" i="37"/>
  <c r="L137" i="37"/>
  <c r="K137" i="37"/>
  <c r="R136" i="37"/>
  <c r="Q136" i="37"/>
  <c r="L136" i="37"/>
  <c r="K136" i="37"/>
  <c r="W135" i="37"/>
  <c r="X135" i="37" s="1"/>
  <c r="V135" i="37"/>
  <c r="R135" i="37"/>
  <c r="Q135" i="37"/>
  <c r="L135" i="37"/>
  <c r="K135" i="37"/>
  <c r="R134" i="37"/>
  <c r="Q134" i="37"/>
  <c r="L134" i="37"/>
  <c r="K134" i="37"/>
  <c r="W133" i="37"/>
  <c r="X133" i="37" s="1"/>
  <c r="V133" i="37"/>
  <c r="R133" i="37"/>
  <c r="Q133" i="37"/>
  <c r="L133" i="37"/>
  <c r="K133" i="37"/>
  <c r="W132" i="37"/>
  <c r="X132" i="37" s="1"/>
  <c r="V132" i="37"/>
  <c r="R132" i="37"/>
  <c r="Q132" i="37"/>
  <c r="L132" i="37"/>
  <c r="K132" i="37"/>
  <c r="L131" i="37"/>
  <c r="K131" i="37"/>
  <c r="L130" i="37"/>
  <c r="K130" i="37"/>
  <c r="R129" i="37"/>
  <c r="Q129" i="37"/>
  <c r="L129" i="37"/>
  <c r="K129" i="37"/>
  <c r="W128" i="37"/>
  <c r="X128" i="37" s="1"/>
  <c r="V128" i="37"/>
  <c r="R128" i="37"/>
  <c r="Q128" i="37"/>
  <c r="L128" i="37"/>
  <c r="K128" i="37"/>
  <c r="W127" i="37"/>
  <c r="X127" i="37" s="1"/>
  <c r="V127" i="37"/>
  <c r="R127" i="37"/>
  <c r="Q127" i="37"/>
  <c r="L127" i="37"/>
  <c r="K127" i="37"/>
  <c r="R126" i="37"/>
  <c r="Q126" i="37"/>
  <c r="L126" i="37"/>
  <c r="K126" i="37"/>
  <c r="W125" i="37"/>
  <c r="X125" i="37" s="1"/>
  <c r="V125" i="37"/>
  <c r="R125" i="37"/>
  <c r="Q125" i="37"/>
  <c r="L125" i="37"/>
  <c r="K125" i="37"/>
  <c r="W124" i="37"/>
  <c r="X124" i="37" s="1"/>
  <c r="V124" i="37"/>
  <c r="R124" i="37"/>
  <c r="Q124" i="37"/>
  <c r="L124" i="37"/>
  <c r="K124" i="37"/>
  <c r="L123" i="37"/>
  <c r="K123" i="37"/>
  <c r="R122" i="37"/>
  <c r="Q122" i="37"/>
  <c r="L122" i="37"/>
  <c r="K122" i="37"/>
  <c r="W121" i="37"/>
  <c r="X121" i="37" s="1"/>
  <c r="V121" i="37"/>
  <c r="R121" i="37"/>
  <c r="Q121" i="37"/>
  <c r="L121" i="37"/>
  <c r="K121" i="37"/>
  <c r="W120" i="37"/>
  <c r="X120" i="37" s="1"/>
  <c r="V120" i="37"/>
  <c r="R120" i="37"/>
  <c r="Q120" i="37"/>
  <c r="L120" i="37"/>
  <c r="K120" i="37"/>
  <c r="R119" i="37"/>
  <c r="Q119" i="37"/>
  <c r="L119" i="37"/>
  <c r="K119" i="37"/>
  <c r="R118" i="37"/>
  <c r="Q118" i="37"/>
  <c r="L118" i="37"/>
  <c r="K118" i="37"/>
  <c r="R117" i="37"/>
  <c r="W116" i="37"/>
  <c r="X116" i="37" s="1"/>
  <c r="V116" i="37"/>
  <c r="R116" i="37"/>
  <c r="Q116" i="37"/>
  <c r="L116" i="37"/>
  <c r="K116" i="37"/>
  <c r="W114" i="37"/>
  <c r="X114" i="37" s="1"/>
  <c r="V114" i="37"/>
  <c r="R114" i="37"/>
  <c r="Q114" i="37"/>
  <c r="L113" i="37"/>
  <c r="K113" i="37"/>
  <c r="W112" i="37"/>
  <c r="X112" i="37" s="1"/>
  <c r="V112" i="37"/>
  <c r="R112" i="37"/>
  <c r="Q112" i="37"/>
  <c r="L112" i="37"/>
  <c r="K112" i="37"/>
  <c r="R111" i="37"/>
  <c r="Q111" i="37"/>
  <c r="L111" i="37"/>
  <c r="K111" i="37"/>
  <c r="W110" i="37"/>
  <c r="X110" i="37" s="1"/>
  <c r="V110" i="37"/>
  <c r="R110" i="37"/>
  <c r="Q110" i="37"/>
  <c r="L110" i="37"/>
  <c r="K110" i="37"/>
  <c r="L109" i="37"/>
  <c r="K109" i="37"/>
  <c r="W108" i="37"/>
  <c r="X108" i="37" s="1"/>
  <c r="V108" i="37"/>
  <c r="R108" i="37"/>
  <c r="Q108" i="37"/>
  <c r="L108" i="37"/>
  <c r="K108" i="37"/>
  <c r="W107" i="37"/>
  <c r="X107" i="37" s="1"/>
  <c r="V107" i="37"/>
  <c r="R107" i="37"/>
  <c r="Q107" i="37"/>
  <c r="L107" i="37"/>
  <c r="K107" i="37"/>
  <c r="R106" i="37"/>
  <c r="Q106" i="37"/>
  <c r="L106" i="37"/>
  <c r="K106" i="37"/>
  <c r="W105" i="37"/>
  <c r="X105" i="37" s="1"/>
  <c r="V105" i="37"/>
  <c r="R105" i="37"/>
  <c r="Q105" i="37"/>
  <c r="L105" i="37"/>
  <c r="K105" i="37"/>
  <c r="W104" i="37"/>
  <c r="X104" i="37" s="1"/>
  <c r="V104" i="37"/>
  <c r="R104" i="37"/>
  <c r="Q104" i="37"/>
  <c r="L104" i="37"/>
  <c r="K104" i="37"/>
  <c r="W103" i="37"/>
  <c r="X103" i="37" s="1"/>
  <c r="V103" i="37"/>
  <c r="R103" i="37"/>
  <c r="Q103" i="37"/>
  <c r="L103" i="37"/>
  <c r="K103" i="37"/>
  <c r="R102" i="37"/>
  <c r="Q102" i="37"/>
  <c r="L102" i="37"/>
  <c r="K102" i="37"/>
  <c r="L101" i="37"/>
  <c r="K101" i="37"/>
  <c r="W100" i="37"/>
  <c r="X100" i="37" s="1"/>
  <c r="V100" i="37"/>
  <c r="R100" i="37"/>
  <c r="Q100" i="37"/>
  <c r="L100" i="37"/>
  <c r="K100" i="37"/>
  <c r="R99" i="37"/>
  <c r="Q99" i="37"/>
  <c r="L99" i="37"/>
  <c r="K99" i="37"/>
  <c r="W97" i="37"/>
  <c r="X97" i="37" s="1"/>
  <c r="V97" i="37"/>
  <c r="Q97" i="37"/>
  <c r="L97" i="37"/>
  <c r="K97" i="37"/>
  <c r="L96" i="37"/>
  <c r="K96" i="37"/>
  <c r="L95" i="37"/>
  <c r="K95" i="37"/>
  <c r="L94" i="37"/>
  <c r="K94" i="37"/>
  <c r="W93" i="37"/>
  <c r="X93" i="37" s="1"/>
  <c r="V93" i="37"/>
  <c r="R93" i="37"/>
  <c r="Q93" i="37"/>
  <c r="L93" i="37"/>
  <c r="K93" i="37"/>
  <c r="L92" i="37"/>
  <c r="K92" i="37"/>
  <c r="L91" i="37"/>
  <c r="K91" i="37"/>
  <c r="L90" i="37"/>
  <c r="K90" i="37"/>
  <c r="L89" i="37"/>
  <c r="K89" i="37"/>
  <c r="L88" i="37"/>
  <c r="K88" i="37"/>
  <c r="R87" i="37"/>
  <c r="Q87" i="37"/>
  <c r="L87" i="37"/>
  <c r="K87" i="37"/>
  <c r="W86" i="37"/>
  <c r="X86" i="37" s="1"/>
  <c r="V86" i="37"/>
  <c r="R86" i="37"/>
  <c r="Q86" i="37"/>
  <c r="L86" i="37"/>
  <c r="K86" i="37"/>
  <c r="X85" i="37"/>
  <c r="R85" i="37"/>
  <c r="Q85" i="37"/>
  <c r="L85" i="37"/>
  <c r="K85" i="37"/>
  <c r="L84" i="37"/>
  <c r="K84" i="37"/>
  <c r="L83" i="37"/>
  <c r="K83" i="37"/>
  <c r="L82" i="37"/>
  <c r="K82" i="37"/>
  <c r="W81" i="37"/>
  <c r="X81" i="37" s="1"/>
  <c r="V81" i="37"/>
  <c r="R81" i="37"/>
  <c r="Q81" i="37"/>
  <c r="L81" i="37"/>
  <c r="K81" i="37"/>
  <c r="W80" i="37"/>
  <c r="X80" i="37" s="1"/>
  <c r="V80" i="37"/>
  <c r="R80" i="37"/>
  <c r="Q80" i="37"/>
  <c r="L80" i="37"/>
  <c r="K80" i="37"/>
  <c r="W79" i="37"/>
  <c r="X79" i="37" s="1"/>
  <c r="V79" i="37"/>
  <c r="R79" i="37"/>
  <c r="Q79" i="37"/>
  <c r="L79" i="37"/>
  <c r="K79" i="37"/>
  <c r="L78" i="37"/>
  <c r="K78" i="37"/>
  <c r="L77" i="37"/>
  <c r="K77" i="37"/>
  <c r="L76" i="37"/>
  <c r="K76" i="37"/>
  <c r="L75" i="37"/>
  <c r="K75" i="37"/>
  <c r="W74" i="37"/>
  <c r="X74" i="37" s="1"/>
  <c r="V74" i="37"/>
  <c r="R74" i="37"/>
  <c r="Q74" i="37"/>
  <c r="L74" i="37"/>
  <c r="K74" i="37"/>
  <c r="W73" i="37"/>
  <c r="X73" i="37" s="1"/>
  <c r="V73" i="37"/>
  <c r="R73" i="37"/>
  <c r="Q73" i="37"/>
  <c r="L72" i="37"/>
  <c r="K72" i="37"/>
  <c r="W71" i="37"/>
  <c r="X71" i="37" s="1"/>
  <c r="V71" i="37"/>
  <c r="R71" i="37"/>
  <c r="Q71" i="37"/>
  <c r="L71" i="37"/>
  <c r="K71" i="37"/>
  <c r="W70" i="37"/>
  <c r="X70" i="37" s="1"/>
  <c r="V70" i="37"/>
  <c r="R70" i="37"/>
  <c r="Q70" i="37"/>
  <c r="L70" i="37"/>
  <c r="K70" i="37"/>
  <c r="L67" i="37"/>
  <c r="K67" i="37"/>
  <c r="L66" i="37"/>
  <c r="K66" i="37"/>
  <c r="L65" i="37"/>
  <c r="K65" i="37"/>
  <c r="W64" i="37"/>
  <c r="X64" i="37" s="1"/>
  <c r="V64" i="37"/>
  <c r="R64" i="37"/>
  <c r="Q64" i="37"/>
  <c r="L64" i="37"/>
  <c r="K64" i="37"/>
  <c r="R63" i="37"/>
  <c r="Q63" i="37"/>
  <c r="L63" i="37"/>
  <c r="K63" i="37"/>
  <c r="W62" i="37"/>
  <c r="X62" i="37" s="1"/>
  <c r="V62" i="37"/>
  <c r="R62" i="37"/>
  <c r="Q62" i="37"/>
  <c r="L62" i="37"/>
  <c r="K62" i="37"/>
  <c r="W61" i="37"/>
  <c r="X61" i="37" s="1"/>
  <c r="V61" i="37"/>
  <c r="R61" i="37"/>
  <c r="Q61" i="37"/>
  <c r="L61" i="37"/>
  <c r="K61" i="37"/>
  <c r="R60" i="37"/>
  <c r="Q60" i="37"/>
  <c r="L60" i="37"/>
  <c r="K60" i="37"/>
  <c r="W59" i="37"/>
  <c r="X59" i="37" s="1"/>
  <c r="V59" i="37"/>
  <c r="R59" i="37"/>
  <c r="Q59" i="37"/>
  <c r="L59" i="37"/>
  <c r="K59" i="37"/>
  <c r="W58" i="37"/>
  <c r="X58" i="37" s="1"/>
  <c r="V58" i="37"/>
  <c r="R58" i="37"/>
  <c r="Q58" i="37"/>
  <c r="L58" i="37"/>
  <c r="K58" i="37"/>
  <c r="W57" i="37"/>
  <c r="X57" i="37" s="1"/>
  <c r="V57" i="37"/>
  <c r="R57" i="37"/>
  <c r="Q57" i="37"/>
  <c r="L57" i="37"/>
  <c r="K57" i="37"/>
  <c r="W56" i="37"/>
  <c r="X56" i="37" s="1"/>
  <c r="V56" i="37"/>
  <c r="R56" i="37"/>
  <c r="Q56" i="37"/>
  <c r="L56" i="37"/>
  <c r="K56" i="37"/>
  <c r="R55" i="37"/>
  <c r="Q55" i="37"/>
  <c r="L55" i="37"/>
  <c r="K55" i="37"/>
  <c r="W54" i="37"/>
  <c r="X54" i="37" s="1"/>
  <c r="V54" i="37"/>
  <c r="R54" i="37"/>
  <c r="Q54" i="37"/>
  <c r="L54" i="37"/>
  <c r="K54" i="37"/>
  <c r="W53" i="37"/>
  <c r="X53" i="37" s="1"/>
  <c r="V53" i="37"/>
  <c r="R53" i="37"/>
  <c r="Q53" i="37"/>
  <c r="L53" i="37"/>
  <c r="K53" i="37"/>
  <c r="W52" i="37"/>
  <c r="X52" i="37" s="1"/>
  <c r="V52" i="37"/>
  <c r="R52" i="37"/>
  <c r="Q52" i="37"/>
  <c r="L52" i="37"/>
  <c r="K52" i="37"/>
  <c r="W51" i="37"/>
  <c r="X51" i="37" s="1"/>
  <c r="V51" i="37"/>
  <c r="R51" i="37"/>
  <c r="Q51" i="37"/>
  <c r="L51" i="37"/>
  <c r="K51" i="37"/>
  <c r="W50" i="37"/>
  <c r="X50" i="37" s="1"/>
  <c r="V50" i="37"/>
  <c r="R50" i="37"/>
  <c r="Q50" i="37"/>
  <c r="L50" i="37"/>
  <c r="K50" i="37"/>
  <c r="R49" i="37"/>
  <c r="Q49" i="37"/>
  <c r="L49" i="37"/>
  <c r="K49" i="37"/>
  <c r="W48" i="37"/>
  <c r="X48" i="37" s="1"/>
  <c r="V48" i="37"/>
  <c r="R48" i="37"/>
  <c r="Q48" i="37"/>
  <c r="L48" i="37"/>
  <c r="K48" i="37"/>
  <c r="R47" i="37"/>
  <c r="Q47" i="37"/>
  <c r="L47" i="37"/>
  <c r="K47" i="37"/>
  <c r="L46" i="37"/>
  <c r="K46" i="37"/>
  <c r="W45" i="37"/>
  <c r="X45" i="37" s="1"/>
  <c r="R45" i="37"/>
  <c r="L45" i="37"/>
  <c r="K45" i="37"/>
  <c r="W44" i="37"/>
  <c r="X44" i="37" s="1"/>
  <c r="R44" i="37"/>
  <c r="L44" i="37"/>
  <c r="K44" i="37"/>
  <c r="R43" i="37"/>
  <c r="Q43" i="37"/>
  <c r="L43" i="37"/>
  <c r="K43" i="37"/>
  <c r="W42" i="37"/>
  <c r="X42" i="37" s="1"/>
  <c r="V42" i="37"/>
  <c r="R42" i="37"/>
  <c r="Q42" i="37"/>
  <c r="L42" i="37"/>
  <c r="K42" i="37"/>
  <c r="W41" i="37"/>
  <c r="X41" i="37" s="1"/>
  <c r="V41" i="37"/>
  <c r="R41" i="37"/>
  <c r="Q41" i="37"/>
  <c r="L41" i="37"/>
  <c r="K41" i="37"/>
  <c r="R40" i="37"/>
  <c r="Q40" i="37"/>
  <c r="L40" i="37"/>
  <c r="K40" i="37"/>
  <c r="L39" i="37"/>
  <c r="K39" i="37"/>
  <c r="W38" i="37"/>
  <c r="X38" i="37" s="1"/>
  <c r="V38" i="37"/>
  <c r="R38" i="37"/>
  <c r="Q38" i="37"/>
  <c r="L38" i="37"/>
  <c r="K38" i="37"/>
  <c r="R37" i="37"/>
  <c r="Q37" i="37"/>
  <c r="L37" i="37"/>
  <c r="K37" i="37"/>
  <c r="R36" i="37"/>
  <c r="Q36" i="37"/>
  <c r="L36" i="37"/>
  <c r="K36" i="37"/>
  <c r="W35" i="37"/>
  <c r="X35" i="37" s="1"/>
  <c r="V35" i="37"/>
  <c r="R35" i="37"/>
  <c r="Q35" i="37"/>
  <c r="L35" i="37"/>
  <c r="K35" i="37"/>
  <c r="W34" i="37"/>
  <c r="X34" i="37" s="1"/>
  <c r="V34" i="37"/>
  <c r="R34" i="37"/>
  <c r="Q34" i="37"/>
  <c r="L34" i="37"/>
  <c r="K34" i="37"/>
  <c r="R33" i="37"/>
  <c r="Q33" i="37"/>
  <c r="L33" i="37"/>
  <c r="K33" i="37"/>
  <c r="W32" i="37"/>
  <c r="X32" i="37" s="1"/>
  <c r="V32" i="37"/>
  <c r="R32" i="37"/>
  <c r="Q32" i="37"/>
  <c r="L32" i="37"/>
  <c r="K32" i="37"/>
  <c r="W31" i="37"/>
  <c r="X31" i="37" s="1"/>
  <c r="V31" i="37"/>
  <c r="R31" i="37"/>
  <c r="Q31" i="37"/>
  <c r="L31" i="37"/>
  <c r="K31" i="37"/>
  <c r="W30" i="37"/>
  <c r="X30" i="37" s="1"/>
  <c r="V30" i="37"/>
  <c r="R30" i="37"/>
  <c r="Q30" i="37"/>
  <c r="L30" i="37"/>
  <c r="K30" i="37"/>
  <c r="L29" i="37"/>
  <c r="K29" i="37"/>
  <c r="W27" i="37"/>
  <c r="X27" i="37" s="1"/>
  <c r="V27" i="37"/>
  <c r="R27" i="37"/>
  <c r="Q27" i="37"/>
  <c r="L27" i="37"/>
  <c r="K27" i="37"/>
  <c r="W26" i="37"/>
  <c r="X26" i="37" s="1"/>
  <c r="V26" i="37"/>
  <c r="R26" i="37"/>
  <c r="Q26" i="37"/>
  <c r="L26" i="37"/>
  <c r="K26" i="37"/>
  <c r="R25" i="37"/>
  <c r="Q25" i="37"/>
  <c r="L25" i="37"/>
  <c r="K25" i="37"/>
  <c r="W24" i="37"/>
  <c r="X24" i="37" s="1"/>
  <c r="V24" i="37"/>
  <c r="R24" i="37"/>
  <c r="Q24" i="37"/>
  <c r="L24" i="37"/>
  <c r="K24" i="37"/>
  <c r="W23" i="37"/>
  <c r="X23" i="37" s="1"/>
  <c r="V23" i="37"/>
  <c r="R23" i="37"/>
  <c r="Q23" i="37"/>
  <c r="L23" i="37"/>
  <c r="K23" i="37"/>
  <c r="R22" i="37"/>
  <c r="Q22" i="37"/>
  <c r="L22" i="37"/>
  <c r="K22" i="37"/>
  <c r="W21" i="37"/>
  <c r="X21" i="37" s="1"/>
  <c r="V21" i="37"/>
  <c r="R21" i="37"/>
  <c r="Q21" i="37"/>
  <c r="L21" i="37"/>
  <c r="K21" i="37"/>
  <c r="W20" i="37"/>
  <c r="X20" i="37" s="1"/>
  <c r="V20" i="37"/>
  <c r="R20" i="37"/>
  <c r="Q20" i="37"/>
  <c r="L20" i="37"/>
  <c r="K20" i="37"/>
  <c r="L19" i="37"/>
  <c r="K19" i="37"/>
  <c r="W18" i="37"/>
  <c r="X18" i="37" s="1"/>
  <c r="V18" i="37"/>
  <c r="R18" i="37"/>
  <c r="Q18" i="37"/>
  <c r="L18" i="37"/>
  <c r="K18" i="37"/>
  <c r="W17" i="37"/>
  <c r="X17" i="37" s="1"/>
  <c r="V17" i="37"/>
  <c r="R17" i="37"/>
  <c r="Q17" i="37"/>
  <c r="L17" i="37"/>
  <c r="K17" i="37"/>
  <c r="W16" i="37"/>
  <c r="X16" i="37" s="1"/>
  <c r="V16" i="37"/>
  <c r="R16" i="37"/>
  <c r="Q16" i="37"/>
  <c r="L16" i="37"/>
  <c r="K16" i="37"/>
  <c r="W15" i="37"/>
  <c r="X15" i="37" s="1"/>
  <c r="V15" i="37"/>
  <c r="R15" i="37"/>
  <c r="Q15" i="37"/>
  <c r="L15" i="37"/>
  <c r="K15" i="37"/>
  <c r="W14" i="37"/>
  <c r="X14" i="37" s="1"/>
  <c r="V14" i="37"/>
  <c r="R14" i="37"/>
  <c r="Q14" i="37"/>
  <c r="L14" i="37"/>
  <c r="K14" i="37"/>
  <c r="W13" i="37"/>
  <c r="X13" i="37" s="1"/>
  <c r="V13" i="37"/>
  <c r="R13" i="37"/>
  <c r="Q13" i="37"/>
  <c r="L13" i="37"/>
  <c r="K13" i="37"/>
  <c r="R12" i="37"/>
  <c r="Q12" i="37"/>
  <c r="L12" i="37"/>
  <c r="K12" i="37"/>
  <c r="W11" i="37"/>
  <c r="X11" i="37" s="1"/>
  <c r="V11" i="37"/>
  <c r="R11" i="37"/>
  <c r="Q11" i="37"/>
  <c r="L11" i="37"/>
  <c r="K11" i="37"/>
  <c r="W10" i="37"/>
  <c r="X10" i="37" s="1"/>
  <c r="V10" i="37"/>
  <c r="R10" i="37"/>
  <c r="Q10" i="37"/>
  <c r="L10" i="37"/>
  <c r="K10" i="37"/>
  <c r="R9" i="37"/>
  <c r="Q9" i="37"/>
  <c r="L9" i="37"/>
  <c r="K9" i="37"/>
  <c r="W8" i="37"/>
  <c r="X8" i="37" s="1"/>
  <c r="V8" i="37"/>
  <c r="R8" i="37"/>
  <c r="Q8" i="37"/>
  <c r="L8" i="37"/>
  <c r="K8" i="37"/>
  <c r="W7" i="37"/>
  <c r="X7" i="37" s="1"/>
  <c r="V7" i="37"/>
  <c r="R7" i="37"/>
  <c r="Q7" i="37"/>
  <c r="L7" i="37"/>
  <c r="K7" i="37"/>
  <c r="S117" i="37" l="1"/>
  <c r="T117" i="37" s="1"/>
  <c r="S114" i="37"/>
  <c r="T114" i="37" s="1"/>
  <c r="S116" i="37"/>
  <c r="T116" i="37" s="1"/>
  <c r="XFD332" i="37"/>
  <c r="XFD331" i="37"/>
  <c r="S259" i="37"/>
  <c r="T259" i="37" s="1"/>
  <c r="M260" i="37"/>
  <c r="S260" i="37" s="1"/>
  <c r="T260" i="37" s="1"/>
  <c r="S171" i="37"/>
  <c r="T171" i="37" s="1"/>
  <c r="M133" i="37"/>
  <c r="S133" i="37" s="1"/>
  <c r="T133" i="37" s="1"/>
  <c r="S132" i="37"/>
  <c r="T132" i="37" s="1"/>
  <c r="M121" i="37"/>
  <c r="S121" i="37" s="1"/>
  <c r="T121" i="37" s="1"/>
  <c r="S120" i="37"/>
  <c r="T120" i="37" s="1"/>
  <c r="M115" i="37"/>
  <c r="K327" i="35" l="1"/>
  <c r="L327" i="35"/>
  <c r="L44" i="35" l="1"/>
  <c r="K44" i="35"/>
  <c r="L43" i="35"/>
  <c r="K43" i="35"/>
  <c r="L42" i="35"/>
  <c r="K42" i="35"/>
  <c r="L240" i="35" l="1"/>
  <c r="K240" i="35"/>
  <c r="L239" i="35"/>
  <c r="K239" i="35"/>
  <c r="K150" i="35"/>
  <c r="L150" i="35"/>
  <c r="K151" i="35"/>
  <c r="L151" i="35"/>
  <c r="L273" i="35" l="1"/>
  <c r="L139" i="35" l="1"/>
  <c r="K139" i="35"/>
  <c r="L90" i="35" l="1"/>
  <c r="L88" i="35"/>
  <c r="L87" i="35"/>
  <c r="L86" i="35"/>
  <c r="L84" i="35"/>
  <c r="L83" i="35"/>
  <c r="L82" i="35"/>
  <c r="L81" i="35"/>
  <c r="L80" i="35"/>
  <c r="L79" i="35"/>
  <c r="L78" i="35"/>
  <c r="L77" i="35"/>
  <c r="L76" i="35"/>
  <c r="L75" i="35"/>
  <c r="L74" i="35"/>
  <c r="L73" i="35"/>
  <c r="L72" i="35"/>
  <c r="L69" i="35"/>
  <c r="L70" i="35"/>
  <c r="L68" i="35"/>
  <c r="K299" i="35" l="1"/>
  <c r="L299" i="35"/>
  <c r="K189" i="35" l="1"/>
  <c r="L189" i="35"/>
  <c r="K190" i="35"/>
  <c r="L190" i="35"/>
  <c r="K191" i="35"/>
  <c r="L191" i="35"/>
  <c r="K276" i="35"/>
  <c r="L276" i="35"/>
  <c r="K277" i="35"/>
  <c r="L277" i="35"/>
  <c r="K184" i="35" l="1"/>
  <c r="L35" i="35" l="1"/>
  <c r="K35" i="35"/>
  <c r="L272" i="35" l="1"/>
  <c r="K272" i="35"/>
  <c r="L244" i="35" l="1"/>
  <c r="K244" i="35"/>
  <c r="K147" i="35" l="1"/>
  <c r="L201" i="35" l="1"/>
  <c r="L197" i="35"/>
  <c r="L196" i="35"/>
  <c r="L195" i="35"/>
  <c r="K60" i="35" l="1"/>
  <c r="L60" i="35"/>
  <c r="L186" i="35" l="1"/>
  <c r="K186" i="35"/>
  <c r="L185" i="35"/>
  <c r="K185" i="35"/>
  <c r="L147" i="35" l="1"/>
  <c r="L184" i="35" l="1"/>
  <c r="K69" i="35" l="1"/>
  <c r="K70" i="35"/>
  <c r="K72" i="35"/>
  <c r="K73" i="35"/>
  <c r="K74" i="35"/>
  <c r="K75" i="35"/>
  <c r="K76" i="35"/>
  <c r="K77" i="35"/>
  <c r="K78" i="35"/>
  <c r="K79" i="35"/>
  <c r="K80" i="35"/>
  <c r="K81" i="35"/>
  <c r="K68" i="35"/>
  <c r="G12" i="36" l="1"/>
  <c r="G10" i="36"/>
  <c r="G17" i="36"/>
  <c r="G16" i="36"/>
  <c r="G15" i="36"/>
  <c r="G14" i="36"/>
  <c r="G13" i="36"/>
  <c r="G11" i="36"/>
  <c r="G9" i="36"/>
  <c r="G8" i="36"/>
  <c r="G7" i="36"/>
  <c r="G6" i="36"/>
  <c r="G5" i="36"/>
  <c r="K219" i="35" l="1"/>
  <c r="L219" i="35"/>
  <c r="V7" i="35" l="1"/>
  <c r="U7" i="35"/>
  <c r="L313" i="35"/>
  <c r="K313" i="35"/>
  <c r="K92" i="35" l="1"/>
  <c r="L92" i="35"/>
  <c r="L328" i="35" l="1"/>
  <c r="K328" i="35"/>
  <c r="L326" i="35"/>
  <c r="K326" i="35"/>
  <c r="L325" i="35"/>
  <c r="K325" i="35"/>
  <c r="L324" i="35"/>
  <c r="K324" i="35"/>
  <c r="L321" i="35"/>
  <c r="K321" i="35"/>
  <c r="L318" i="35"/>
  <c r="K318" i="35"/>
  <c r="L317" i="35"/>
  <c r="K317" i="35"/>
  <c r="L316" i="35"/>
  <c r="K316" i="35"/>
  <c r="L315" i="35"/>
  <c r="K315" i="35"/>
  <c r="L314" i="35"/>
  <c r="K314" i="35"/>
  <c r="L311" i="35"/>
  <c r="K311" i="35"/>
  <c r="L310" i="35"/>
  <c r="K310" i="35"/>
  <c r="L309" i="35"/>
  <c r="K309" i="35"/>
  <c r="L308" i="35"/>
  <c r="K308" i="35"/>
  <c r="L307" i="35"/>
  <c r="K307" i="35"/>
  <c r="L306" i="35"/>
  <c r="K306" i="35"/>
  <c r="L305" i="35"/>
  <c r="K305" i="35"/>
  <c r="L304" i="35"/>
  <c r="K304" i="35"/>
  <c r="L303" i="35"/>
  <c r="K303" i="35"/>
  <c r="L301" i="35"/>
  <c r="K301" i="35"/>
  <c r="L298" i="35"/>
  <c r="K298" i="35"/>
  <c r="L297" i="35"/>
  <c r="K297" i="35"/>
  <c r="L296" i="35"/>
  <c r="K296" i="35"/>
  <c r="L293" i="35"/>
  <c r="K293" i="35"/>
  <c r="L292" i="35"/>
  <c r="K292" i="35"/>
  <c r="L291" i="35"/>
  <c r="K291" i="35"/>
  <c r="L290" i="35"/>
  <c r="K290" i="35"/>
  <c r="L289" i="35"/>
  <c r="K289" i="35"/>
  <c r="L288" i="35"/>
  <c r="K288" i="35"/>
  <c r="L287" i="35"/>
  <c r="K287" i="35"/>
  <c r="L286" i="35"/>
  <c r="K286" i="35"/>
  <c r="L285" i="35"/>
  <c r="K285" i="35"/>
  <c r="L284" i="35"/>
  <c r="K284" i="35"/>
  <c r="L283" i="35"/>
  <c r="K283" i="35"/>
  <c r="L282" i="35"/>
  <c r="K282" i="35"/>
  <c r="L281" i="35"/>
  <c r="K281" i="35"/>
  <c r="L280" i="35"/>
  <c r="K280" i="35"/>
  <c r="L279" i="35"/>
  <c r="K279" i="35"/>
  <c r="L278" i="35"/>
  <c r="K278" i="35"/>
  <c r="L275" i="35"/>
  <c r="K275" i="35"/>
  <c r="L274" i="35"/>
  <c r="K274" i="35"/>
  <c r="L259" i="35"/>
  <c r="K259" i="35"/>
  <c r="L270" i="35"/>
  <c r="K270" i="35"/>
  <c r="L269" i="35"/>
  <c r="K269" i="35"/>
  <c r="L268" i="35"/>
  <c r="K268" i="35"/>
  <c r="L267" i="35"/>
  <c r="K267" i="35"/>
  <c r="L266" i="35"/>
  <c r="K266" i="35"/>
  <c r="L265" i="35"/>
  <c r="K265" i="35"/>
  <c r="L264" i="35"/>
  <c r="K264" i="35"/>
  <c r="L263" i="35"/>
  <c r="K263" i="35"/>
  <c r="L262" i="35"/>
  <c r="K262" i="35"/>
  <c r="L261" i="35"/>
  <c r="K261" i="35"/>
  <c r="L260" i="35"/>
  <c r="K260" i="35"/>
  <c r="L258" i="35"/>
  <c r="K258" i="35"/>
  <c r="L257" i="35"/>
  <c r="K257" i="35"/>
  <c r="L255" i="35"/>
  <c r="K255" i="35"/>
  <c r="L254" i="35"/>
  <c r="K254" i="35"/>
  <c r="L253" i="35"/>
  <c r="K253" i="35"/>
  <c r="L252" i="35"/>
  <c r="K252" i="35"/>
  <c r="L251" i="35"/>
  <c r="K251" i="35"/>
  <c r="L250" i="35"/>
  <c r="K250" i="35"/>
  <c r="L249" i="35"/>
  <c r="K249" i="35"/>
  <c r="L248" i="35"/>
  <c r="K248" i="35"/>
  <c r="L246" i="35"/>
  <c r="K246" i="35"/>
  <c r="L247" i="35"/>
  <c r="K247" i="35"/>
  <c r="L245" i="35"/>
  <c r="K245" i="35"/>
  <c r="L243" i="35"/>
  <c r="K243" i="35"/>
  <c r="L241" i="35"/>
  <c r="K241" i="35"/>
  <c r="L234" i="35"/>
  <c r="K234" i="35"/>
  <c r="L233" i="35"/>
  <c r="K233" i="35"/>
  <c r="L232" i="35"/>
  <c r="K232" i="35"/>
  <c r="L231" i="35"/>
  <c r="K231" i="35"/>
  <c r="L230" i="35"/>
  <c r="K230" i="35"/>
  <c r="L228" i="35"/>
  <c r="K228" i="35"/>
  <c r="L227" i="35"/>
  <c r="K227" i="35"/>
  <c r="L226" i="35"/>
  <c r="K226" i="35"/>
  <c r="L225" i="35"/>
  <c r="K225" i="35"/>
  <c r="L224" i="35"/>
  <c r="K224" i="35"/>
  <c r="L223" i="35"/>
  <c r="K223" i="35"/>
  <c r="L222" i="35"/>
  <c r="K222" i="35"/>
  <c r="L221" i="35"/>
  <c r="K221" i="35"/>
  <c r="L220" i="35"/>
  <c r="K220" i="35"/>
  <c r="L218" i="35"/>
  <c r="K218" i="35"/>
  <c r="L216" i="35"/>
  <c r="K216" i="35"/>
  <c r="L215" i="35"/>
  <c r="K215" i="35"/>
  <c r="L214" i="35"/>
  <c r="K214" i="35"/>
  <c r="L213" i="35"/>
  <c r="K213" i="35"/>
  <c r="L212" i="35"/>
  <c r="K212" i="35"/>
  <c r="L211" i="35"/>
  <c r="K211" i="35"/>
  <c r="L210" i="35"/>
  <c r="K210" i="35"/>
  <c r="L209" i="35"/>
  <c r="K209" i="35"/>
  <c r="L208" i="35"/>
  <c r="K208" i="35"/>
  <c r="L207" i="35"/>
  <c r="K207" i="35"/>
  <c r="L206" i="35"/>
  <c r="K206" i="35"/>
  <c r="L205" i="35"/>
  <c r="K205" i="35"/>
  <c r="L204" i="35"/>
  <c r="K204" i="35"/>
  <c r="L203" i="35"/>
  <c r="K203" i="35"/>
  <c r="L202" i="35"/>
  <c r="K202" i="35"/>
  <c r="K201" i="35"/>
  <c r="L188" i="35"/>
  <c r="K188" i="35"/>
  <c r="L187" i="35"/>
  <c r="K187" i="35"/>
  <c r="L183" i="35"/>
  <c r="K183" i="35"/>
  <c r="L182" i="35"/>
  <c r="K182" i="35"/>
  <c r="L181" i="35"/>
  <c r="K181" i="35"/>
  <c r="L180" i="35"/>
  <c r="K180" i="35"/>
  <c r="L179" i="35"/>
  <c r="K179" i="35"/>
  <c r="L178" i="35"/>
  <c r="K178" i="35"/>
  <c r="L177" i="35"/>
  <c r="K177" i="35"/>
  <c r="L176" i="35"/>
  <c r="K176" i="35"/>
  <c r="L175" i="35"/>
  <c r="K175" i="35"/>
  <c r="L174" i="35"/>
  <c r="K174" i="35"/>
  <c r="L173" i="35"/>
  <c r="K173" i="35"/>
  <c r="L172" i="35"/>
  <c r="K172" i="35"/>
  <c r="L171" i="35"/>
  <c r="K171" i="35"/>
  <c r="L170" i="35"/>
  <c r="K170" i="35"/>
  <c r="L169" i="35"/>
  <c r="K169" i="35"/>
  <c r="L168" i="35"/>
  <c r="K168" i="35"/>
  <c r="L167" i="35"/>
  <c r="K167" i="35"/>
  <c r="L166" i="35"/>
  <c r="K166" i="35"/>
  <c r="L165" i="35"/>
  <c r="K165" i="35"/>
  <c r="L164" i="35"/>
  <c r="K164" i="35"/>
  <c r="L163" i="35"/>
  <c r="K163" i="35"/>
  <c r="L162" i="35"/>
  <c r="K162" i="35"/>
  <c r="L160" i="35"/>
  <c r="K160" i="35"/>
  <c r="L158" i="35"/>
  <c r="K158" i="35"/>
  <c r="L157" i="35"/>
  <c r="K157" i="35"/>
  <c r="L156" i="35"/>
  <c r="K156" i="35"/>
  <c r="L155" i="35"/>
  <c r="K155" i="35"/>
  <c r="L154" i="35"/>
  <c r="K154" i="35"/>
  <c r="L153" i="35"/>
  <c r="K153" i="35"/>
  <c r="L152" i="35"/>
  <c r="K152" i="35"/>
  <c r="L149" i="35"/>
  <c r="K149" i="35"/>
  <c r="L148" i="35"/>
  <c r="K148" i="35"/>
  <c r="L145" i="35"/>
  <c r="K145" i="35"/>
  <c r="L144" i="35"/>
  <c r="K144" i="35"/>
  <c r="L143" i="35"/>
  <c r="K143" i="35"/>
  <c r="L141" i="35"/>
  <c r="K141" i="35"/>
  <c r="L140" i="35"/>
  <c r="K140" i="35"/>
  <c r="L137" i="35"/>
  <c r="K137" i="35"/>
  <c r="L136" i="35"/>
  <c r="K136" i="35"/>
  <c r="L135" i="35"/>
  <c r="K135" i="35"/>
  <c r="L134" i="35"/>
  <c r="K134" i="35"/>
  <c r="L133" i="35"/>
  <c r="K133" i="35"/>
  <c r="L132" i="35"/>
  <c r="K132" i="35"/>
  <c r="L131" i="35"/>
  <c r="K131" i="35"/>
  <c r="L130" i="35"/>
  <c r="K130" i="35"/>
  <c r="L129" i="35"/>
  <c r="K129" i="35"/>
  <c r="L128" i="35"/>
  <c r="K128" i="35"/>
  <c r="L127" i="35"/>
  <c r="K127" i="35"/>
  <c r="L126" i="35"/>
  <c r="K126" i="35"/>
  <c r="L125" i="35"/>
  <c r="K125" i="35"/>
  <c r="L124" i="35"/>
  <c r="K124" i="35"/>
  <c r="L123" i="35"/>
  <c r="K123" i="35"/>
  <c r="L122" i="35"/>
  <c r="K122" i="35"/>
  <c r="L121" i="35"/>
  <c r="K121" i="35"/>
  <c r="L120" i="35"/>
  <c r="K120" i="35"/>
  <c r="L119" i="35"/>
  <c r="K119" i="35"/>
  <c r="L118" i="35"/>
  <c r="K118" i="35"/>
  <c r="L117" i="35"/>
  <c r="K117" i="35"/>
  <c r="L116" i="35"/>
  <c r="K116" i="35"/>
  <c r="L115" i="35"/>
  <c r="K115" i="35"/>
  <c r="L114" i="35"/>
  <c r="K114" i="35"/>
  <c r="L113" i="35"/>
  <c r="K113" i="35"/>
  <c r="L112" i="35"/>
  <c r="K112" i="35"/>
  <c r="L111" i="35"/>
  <c r="K111" i="35"/>
  <c r="L109" i="35"/>
  <c r="K109" i="35"/>
  <c r="L108" i="35"/>
  <c r="K108" i="35"/>
  <c r="L107" i="35"/>
  <c r="K107" i="35"/>
  <c r="L106" i="35"/>
  <c r="K106" i="35"/>
  <c r="L105" i="35"/>
  <c r="K105" i="35"/>
  <c r="L104" i="35"/>
  <c r="K104" i="35"/>
  <c r="L103" i="35"/>
  <c r="K103" i="35"/>
  <c r="L102" i="35"/>
  <c r="K102" i="35"/>
  <c r="L101" i="35"/>
  <c r="K101" i="35"/>
  <c r="L100" i="35"/>
  <c r="K100" i="35"/>
  <c r="L99" i="35"/>
  <c r="K99" i="35"/>
  <c r="L98" i="35"/>
  <c r="K98" i="35"/>
  <c r="L97" i="35"/>
  <c r="K97" i="35"/>
  <c r="L96" i="35"/>
  <c r="K96" i="35"/>
  <c r="L95" i="35"/>
  <c r="K95" i="35"/>
  <c r="L93" i="35"/>
  <c r="K93" i="35"/>
  <c r="L91" i="35"/>
  <c r="K91" i="35"/>
  <c r="K88" i="35"/>
  <c r="K87" i="35"/>
  <c r="K86" i="35"/>
  <c r="L85" i="35"/>
  <c r="K85" i="35"/>
  <c r="K84" i="35"/>
  <c r="K83" i="35"/>
  <c r="K82" i="35"/>
  <c r="K90" i="35"/>
  <c r="L89" i="35"/>
  <c r="K89" i="35"/>
  <c r="L65" i="35"/>
  <c r="K65" i="35"/>
  <c r="L64" i="35"/>
  <c r="K64" i="35"/>
  <c r="L63" i="35"/>
  <c r="K63" i="35"/>
  <c r="L62" i="35"/>
  <c r="K62" i="35"/>
  <c r="L61" i="35"/>
  <c r="K61" i="35"/>
  <c r="L59" i="35"/>
  <c r="K59" i="35"/>
  <c r="L58" i="35"/>
  <c r="K58" i="35"/>
  <c r="L57" i="35"/>
  <c r="K57" i="35"/>
  <c r="L56" i="35"/>
  <c r="K56" i="35"/>
  <c r="L55" i="35"/>
  <c r="K55" i="35"/>
  <c r="L54" i="35"/>
  <c r="K54" i="35"/>
  <c r="L53" i="35"/>
  <c r="K53" i="35"/>
  <c r="L52" i="35"/>
  <c r="K52" i="35"/>
  <c r="L51" i="35"/>
  <c r="K51" i="35"/>
  <c r="L50" i="35"/>
  <c r="K50" i="35"/>
  <c r="L49" i="35"/>
  <c r="K49" i="35"/>
  <c r="L48" i="35"/>
  <c r="K48" i="35"/>
  <c r="L47" i="35"/>
  <c r="K47" i="35"/>
  <c r="L46" i="35"/>
  <c r="K46" i="35"/>
  <c r="L45" i="35"/>
  <c r="K45" i="35"/>
  <c r="L41" i="35"/>
  <c r="K41" i="35"/>
  <c r="L40" i="35"/>
  <c r="K40" i="35"/>
  <c r="L39" i="35"/>
  <c r="K39" i="35"/>
  <c r="L38" i="35"/>
  <c r="K38" i="35"/>
  <c r="L37" i="35"/>
  <c r="K37" i="35"/>
  <c r="L34" i="35"/>
  <c r="K34" i="35"/>
  <c r="L33" i="35"/>
  <c r="K33" i="35"/>
  <c r="L32" i="35"/>
  <c r="K32" i="35"/>
  <c r="L31" i="35"/>
  <c r="K31" i="35"/>
  <c r="L30" i="35"/>
  <c r="K30" i="35"/>
  <c r="L29" i="35"/>
  <c r="K29" i="35"/>
  <c r="L27" i="35"/>
  <c r="K27" i="35"/>
  <c r="L26" i="35"/>
  <c r="K26" i="35"/>
  <c r="L25" i="35"/>
  <c r="K25" i="35"/>
  <c r="L24" i="35"/>
  <c r="K24" i="35"/>
  <c r="L23" i="35"/>
  <c r="K23" i="35"/>
  <c r="L22" i="35"/>
  <c r="K22" i="35"/>
  <c r="L21" i="35"/>
  <c r="K21" i="35"/>
  <c r="L20" i="35"/>
  <c r="K20" i="35"/>
  <c r="L19" i="35"/>
  <c r="K19" i="35"/>
  <c r="L18" i="35"/>
  <c r="K18" i="35"/>
  <c r="L17" i="35"/>
  <c r="K17" i="35"/>
  <c r="L16" i="35"/>
  <c r="K16" i="35"/>
  <c r="L15" i="35"/>
  <c r="K15" i="35"/>
  <c r="L14" i="35"/>
  <c r="K14" i="35"/>
  <c r="L13" i="35"/>
  <c r="K13" i="35"/>
  <c r="L12" i="35"/>
  <c r="K12" i="35"/>
  <c r="L11" i="35"/>
  <c r="K11" i="35"/>
  <c r="L10" i="35"/>
  <c r="K10" i="35"/>
  <c r="L9" i="35"/>
  <c r="K9" i="35"/>
  <c r="L8" i="35"/>
  <c r="K8" i="35"/>
  <c r="K7" i="35"/>
  <c r="L7" i="35"/>
  <c r="M245" i="37"/>
  <c r="S245" i="37" s="1"/>
  <c r="T245" i="37" s="1"/>
  <c r="S21" i="37"/>
  <c r="T21" i="37" s="1"/>
  <c r="M48" i="37"/>
  <c r="S48" i="37" s="1"/>
  <c r="T48" i="37" s="1"/>
  <c r="M62" i="37"/>
  <c r="S62" i="37" s="1"/>
  <c r="T62" i="37" s="1"/>
  <c r="M103" i="37"/>
  <c r="S103" i="37" s="1"/>
  <c r="T103" i="37" s="1"/>
  <c r="M104" i="37"/>
  <c r="S104" i="37" s="1"/>
  <c r="T104" i="37" s="1"/>
  <c r="M105" i="37"/>
  <c r="S105" i="37" s="1"/>
  <c r="T105" i="37" s="1"/>
  <c r="M110" i="37"/>
  <c r="S110" i="37" s="1"/>
  <c r="T110" i="37" s="1"/>
  <c r="M174" i="37"/>
  <c r="S174" i="37" s="1"/>
  <c r="T174" i="37" s="1"/>
  <c r="M175" i="37"/>
  <c r="S175" i="37" s="1"/>
  <c r="T175" i="37" s="1"/>
  <c r="M221" i="37"/>
  <c r="S221" i="37" s="1"/>
  <c r="T221" i="37" s="1"/>
  <c r="M246" i="37"/>
  <c r="S246" i="37" s="1"/>
  <c r="T246" i="37" s="1"/>
  <c r="M112" i="37"/>
  <c r="S112" i="37" s="1"/>
  <c r="T112" i="37" s="1"/>
  <c r="M50" i="37"/>
  <c r="S50" i="37" s="1"/>
  <c r="T50" i="37" s="1"/>
  <c r="M244" i="37"/>
  <c r="S244" i="37" s="1"/>
  <c r="T244" i="37" s="1"/>
  <c r="M243" i="37"/>
  <c r="S243" i="37" s="1"/>
  <c r="T243" i="37" s="1"/>
  <c r="M38" i="37"/>
  <c r="S38" i="37" s="1"/>
  <c r="T38" i="37" s="1"/>
  <c r="S299" i="37"/>
  <c r="M23" i="37"/>
  <c r="S23" i="37" s="1"/>
  <c r="T23" i="37" s="1"/>
  <c r="M135" i="37"/>
  <c r="S135" i="37"/>
  <c r="T135" i="37" s="1"/>
  <c r="M231" i="37"/>
  <c r="S231" i="37" s="1"/>
  <c r="T231" i="37" s="1"/>
  <c r="S232" i="37"/>
  <c r="M24" i="37" l="1"/>
  <c r="S24" i="37" s="1"/>
  <c r="T24" i="37" s="1"/>
  <c r="K236" i="35"/>
  <c r="L236" i="35"/>
  <c r="U238" i="35" l="1"/>
  <c r="U237" i="35"/>
  <c r="V237" i="35" l="1"/>
  <c r="V238" i="35"/>
</calcChain>
</file>

<file path=xl/comments1.xml><?xml version="1.0" encoding="utf-8"?>
<comments xmlns="http://schemas.openxmlformats.org/spreadsheetml/2006/main">
  <authors>
    <author>Турбачкина Е.В.</author>
    <author xml:space="preserve">Турбачкина </author>
  </authors>
  <commentList>
    <comment ref="G7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концессия</t>
        </r>
      </text>
    </comment>
    <comment ref="G8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концессия</t>
        </r>
      </text>
    </comment>
    <comment ref="B13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Новописцовское с.п.</t>
        </r>
      </text>
    </comment>
    <comment ref="G13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УСН, но выбрали 20%</t>
        </r>
      </text>
    </comment>
    <comment ref="B14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Новописцовское с.п.</t>
        </r>
      </text>
    </comment>
    <comment ref="B15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 Сунженское сельское поселение
</t>
        </r>
      </text>
    </comment>
    <comment ref="B16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Каменское городское поселение</t>
        </r>
      </text>
    </comment>
    <comment ref="B17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Октябрьское сельское поселение
</t>
        </r>
      </text>
    </comment>
    <comment ref="B18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Октябрьское сельское поселение
</t>
        </r>
      </text>
    </comment>
    <comment ref="B19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Сунженское сельское поселение
</t>
        </r>
      </text>
    </comment>
    <comment ref="M23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ошибочно не установлен, но действует льготный</t>
        </r>
      </text>
    </comment>
    <comment ref="B24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Едиными теплоснабжающими организациями в сфере теплоснабжения для потребителей г. Вичуга Ивановской области согласно постановлению Администрации городского округа Вичуга от 15.05.2017 № 401 являются ООО «Теплоснаб-Родники» (в отношении объектов, расположенных по адресам: Ивановская область, г. Вичуга ул. Окружная, д. №№ 10/17, 18/15, 20/33, 11/18, 12, ул. 2-я Слободская, д. №№ 22, 24, 44, 44-А, ул. 2-я Соловьёвская, д. №№ 24, 36, ул. Вокзальная, д. № 1, ул. Металлистов, д. №№ 7, 9, ул. Литейная, д. №№ 11,10/13,34, ул. Клубная, д. 2, ул. Володарского, д. №№ 4, 6, 8, 14, 16, 18, 20, 20-А, 28, 34, 36, 38, ул. Сибирская, д. №№ 38, 44, 46, 46-А, ул. Кинешемская, д. №№ 43, 40)
Внимание! Кинешемская, 40 - тариф другой, см. выше</t>
        </r>
      </text>
    </comment>
    <comment ref="M24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ошибочно не установлен, но действует льготный</t>
        </r>
      </text>
    </comment>
    <comment ref="B31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Петровское г.п.</t>
        </r>
      </text>
    </comment>
    <comment ref="M32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ошибочно не установлен, но действует льготный</t>
        </r>
      </text>
    </comment>
    <comment ref="B40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в Газпром теплоэнерго</t>
        </r>
      </text>
    </comment>
    <comment ref="B46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Новоталицкое с.п.</t>
        </r>
      </text>
    </comment>
    <comment ref="B47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Балахонковское с.п.</t>
        </r>
      </text>
    </comment>
    <comment ref="B49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Тимошихское с.п.</t>
        </r>
      </text>
    </comment>
    <comment ref="B50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Тимошихское с.п.</t>
        </r>
      </text>
    </comment>
    <comment ref="B52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д. Богданиха</t>
        </r>
      </text>
    </comment>
    <comment ref="G54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концессия</t>
        </r>
      </text>
    </comment>
    <comment ref="G55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концессия</t>
        </r>
      </text>
    </comment>
    <comment ref="G56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концессия</t>
        </r>
      </text>
    </comment>
    <comment ref="B57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с. Ново-Талицы</t>
        </r>
      </text>
    </comment>
    <comment ref="M57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с НДС 5%</t>
        </r>
      </text>
    </comment>
    <comment ref="N57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с НДС 22%</t>
        </r>
      </text>
    </comment>
    <comment ref="G59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концессия</t>
        </r>
      </text>
    </comment>
    <comment ref="B60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новая БМК вместо котельной ООО "ГЕНЕРАЦИЯ"</t>
        </r>
      </text>
    </comment>
    <comment ref="G60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концессия</t>
        </r>
      </text>
    </comment>
    <comment ref="W83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В данной таблице указана цена на тепловую энергию в рамках предельного уровня, применяемая в счетах-фактурах потребителям согласно Ценовому меню, размещенному на официальном сайте https://edufire37.ru/sveden/grants/ (раздел 5 "Информация о формировании платы за проживание в общежитии", подраздел «Информация»)</t>
        </r>
      </text>
    </comment>
    <comment ref="W84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, размещенному на официальном сайте Администрации города Иванова https://ivanovo.gosuslugi.ru/spravochnik/energosberezhenie/</t>
        </r>
      </text>
    </comment>
    <comment ref="W85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В данной таблице указана цена на тепловую энергию в рамках предельного уровня, применяемая в счетах-фактурах потребителям согласно "Ценовому меню ООО "Тепловые системы", размещенному на официальном сайте Администрации города Иванова https://ivanovo.gosuslugi.ru/netcat_files/userfiles/GKX/scan_20241210135820.pdf)</t>
        </r>
      </text>
    </comment>
    <comment ref="H88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ошибочно не проиндексировали цену со 2 пг 2024</t>
        </r>
      </text>
    </comment>
    <comment ref="W88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В данной таблице указана цена на тепловую энергию в рамках предельного уровня, применяемая в счетах-фактурах потребителям согласно Ценовому меню ООО "Квартал", размещенному на официальном сайте Администрации города Иванова https://ivanovo.gosuslugi.ru/spravochnik/energosberezhenie/</t>
        </r>
      </text>
    </comment>
    <comment ref="B95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с. Октябрьский</t>
        </r>
      </text>
    </comment>
    <comment ref="B100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д. Дьячево Решемское с.п.</t>
        </r>
      </text>
    </comment>
    <comment ref="B104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с. Октябрьский</t>
        </r>
      </text>
    </comment>
    <comment ref="G104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Регулируемая деятельность не признается объектом налогообложения в соответствии с пунктом 2 статьи 146 части 2 Налогового кодекса Российской Федерации.</t>
        </r>
      </text>
    </comment>
    <comment ref="B105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Наволокское г.п.</t>
        </r>
      </text>
    </comment>
    <comment ref="H107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НДС 5% до 01.01.2026</t>
        </r>
      </text>
    </comment>
    <comment ref="M107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с НДС 5%</t>
        </r>
      </text>
    </comment>
    <comment ref="N107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с НДС 22%</t>
        </r>
      </text>
    </comment>
    <comment ref="H108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НДС 5% до 01.01.2026</t>
        </r>
      </text>
    </comment>
    <comment ref="H109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НДС 5% до 01.01.2026</t>
        </r>
      </text>
    </comment>
    <comment ref="G110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НДС 20% до 01.01.2026 (концессия)</t>
        </r>
      </text>
    </comment>
    <comment ref="H110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НДС 20% до 01.01.2026 (концессия)</t>
        </r>
      </text>
    </comment>
    <comment ref="G111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концессия</t>
        </r>
      </text>
    </comment>
    <comment ref="O116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ЭОТ!!!</t>
        </r>
      </text>
    </comment>
    <comment ref="H117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НДС 20% до 01.01.2026 (концессия)</t>
        </r>
      </text>
    </comment>
    <comment ref="W131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В данной таблице указана цена на тепловую энергию в рамках предельного уровня цены на тепловую энергию, применяемая в счетах-фактурах и квитанциях потребителям согласно "Ценовому меню ООО "ИТЭС", размещенному на официальном сайте ООО ИТЭС" www.ivtes.ru в разделе  "Раскрытие информации" или по ссылке https://ivtes.ru/раскрытие-информации/</t>
        </r>
      </text>
    </comment>
    <comment ref="W137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 В данной таблице указана цена на тепловую энергию в рамках предельного уровня цены на тепловую энергию, применяемая в счетах-фактурах и квитанциях потребителям согласно "Ценовому меню ООО "Контур-Т" на 2026 год, размещенному на сайте https://kontyr-t.ru/</t>
        </r>
      </text>
    </comment>
    <comment ref="H139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в 2025 без НДС 5%</t>
        </r>
      </text>
    </comment>
    <comment ref="H143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без НДС, до 01.01.2025 на ОСН</t>
        </r>
      </text>
    </comment>
    <comment ref="H144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по 31.12.2024 - НДС не облагается</t>
        </r>
      </text>
    </comment>
    <comment ref="G149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ОСН</t>
        </r>
      </text>
    </comment>
    <comment ref="H149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УСН 5%</t>
        </r>
      </text>
    </comment>
    <comment ref="G152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банкрот не платит НДС</t>
        </r>
      </text>
    </comment>
    <comment ref="B154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Сабиновское с.п.</t>
        </r>
      </text>
    </comment>
    <comment ref="B157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Шилыковское с.п.</t>
        </r>
      </text>
    </comment>
    <comment ref="B158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Сабиновское с.п.</t>
        </r>
      </text>
    </comment>
    <comment ref="B162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д. Паршнево</t>
        </r>
      </text>
    </comment>
    <comment ref="B166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д. Хозниково</t>
        </r>
      </text>
    </comment>
    <comment ref="B167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п. Лежнево</t>
        </r>
      </text>
    </comment>
    <comment ref="G167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банкрот не платит НДС</t>
        </r>
      </text>
    </comment>
    <comment ref="B180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с. Майдаково</t>
        </r>
      </text>
    </comment>
    <comment ref="G180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концессия</t>
        </r>
      </text>
    </comment>
    <comment ref="B181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п. Палех (котельная Центральная)</t>
        </r>
      </text>
    </comment>
    <comment ref="G181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концессия</t>
        </r>
      </text>
    </comment>
    <comment ref="B182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д. Пеньки</t>
        </r>
      </text>
    </comment>
    <comment ref="G184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концессия</t>
        </r>
      </text>
    </comment>
    <comment ref="H184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НДС не облагается с по 31.12.2024</t>
        </r>
      </text>
    </comment>
    <comment ref="G186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концессия</t>
        </r>
      </text>
    </comment>
    <comment ref="B201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г. Плес</t>
        </r>
      </text>
    </comment>
    <comment ref="B202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г. Плес</t>
        </r>
      </text>
    </comment>
    <comment ref="B203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с коллекторов котельной г. Пучеж</t>
        </r>
      </text>
    </comment>
    <comment ref="B204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от сетей г. Пучеж</t>
        </r>
      </text>
    </comment>
    <comment ref="B205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 для потребителей в с. Илья-Высоково (от котельной ООО "Газпром теплоэнерго Иваново" )</t>
        </r>
      </text>
    </comment>
    <comment ref="B219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выделились из ООО "УК Родники"</t>
        </r>
      </text>
    </comment>
    <comment ref="M219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ошибка, должен быть 4799,82</t>
        </r>
      </text>
    </comment>
    <comment ref="B221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Родниковское г.п.</t>
        </r>
      </text>
    </comment>
    <comment ref="B222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Родниковское г.п.</t>
        </r>
      </text>
    </comment>
    <comment ref="B223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Родниковское г.п.</t>
        </r>
      </text>
    </comment>
    <comment ref="B224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Парское с.п.</t>
        </r>
      </text>
    </comment>
    <comment ref="B225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Парское с.п.</t>
        </r>
      </text>
    </comment>
    <comment ref="B226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Филисовское с.п.</t>
        </r>
      </text>
    </comment>
    <comment ref="B227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Парское с.п.</t>
        </r>
      </text>
    </comment>
    <comment ref="B228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Филисовское с.п.</t>
        </r>
      </text>
    </comment>
    <comment ref="B229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Каминское с.п.</t>
        </r>
      </text>
    </comment>
    <comment ref="B230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Каминское с.п.</t>
        </r>
      </text>
    </comment>
    <comment ref="B231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Каминское с.п.</t>
        </r>
      </text>
    </comment>
    <comment ref="B232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Каминское с.п.</t>
        </r>
      </text>
    </comment>
    <comment ref="B233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Каминское с.п.</t>
        </r>
      </text>
    </comment>
    <comment ref="B234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Каминское с.п.</t>
        </r>
      </text>
    </comment>
    <comment ref="G236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концессия от 17.12.2024</t>
        </r>
      </text>
    </comment>
    <comment ref="G237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концессия от 17.12.2024</t>
        </r>
      </text>
    </comment>
    <comment ref="G238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концессия от 17.12.2024</t>
        </r>
      </text>
    </comment>
    <comment ref="B251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Новогоряновское сельское поселение
</t>
        </r>
      </text>
    </comment>
    <comment ref="B252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Новогоряновское сельское поселение
</t>
        </r>
      </text>
    </comment>
    <comment ref="B256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д. Морозово</t>
        </r>
      </text>
    </comment>
    <comment ref="B257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с. Новое Леушино</t>
        </r>
      </text>
    </comment>
    <comment ref="H257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УСН 5%</t>
        </r>
      </text>
    </comment>
    <comment ref="B286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Колобовское г.п.</t>
        </r>
      </text>
    </comment>
    <comment ref="B287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Остаповское с.п.</t>
        </r>
      </text>
    </comment>
    <comment ref="B288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Остаповское с.п.</t>
        </r>
      </text>
    </comment>
    <comment ref="B289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Афанасьевское с.п.</t>
        </r>
      </text>
    </comment>
    <comment ref="B290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Перемиловское с.п.</t>
        </r>
      </text>
    </comment>
    <comment ref="B291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Васильевское с.п.</t>
        </r>
      </text>
    </comment>
    <comment ref="B292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Афанасьевское с.п.</t>
        </r>
      </text>
    </comment>
    <comment ref="B293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Семейкинское с.п.</t>
        </r>
      </text>
    </comment>
    <comment ref="B294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Остаповское с.п.</t>
        </r>
      </text>
    </comment>
    <comment ref="B295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Остаповское с.п.</t>
        </r>
      </text>
    </comment>
    <comment ref="B297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Остаповское с.п.</t>
        </r>
      </text>
    </comment>
    <comment ref="B298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Остаповское с.п.</t>
        </r>
      </text>
    </comment>
    <comment ref="B301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Остаповское с.п.</t>
        </r>
      </text>
    </comment>
    <comment ref="G307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концессия</t>
        </r>
      </text>
    </comment>
    <comment ref="G308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концессия и ОСНО</t>
        </r>
      </text>
    </comment>
    <comment ref="B315" authorId="1" shapeId="0">
      <text>
        <r>
          <rPr>
            <b/>
            <sz val="9"/>
            <color indexed="81"/>
            <rFont val="Tahoma"/>
            <family val="2"/>
            <charset val="204"/>
          </rPr>
          <t xml:space="preserve">2019 год: </t>
        </r>
        <r>
          <rPr>
            <sz val="9"/>
            <color indexed="81"/>
            <rFont val="Tahoma"/>
            <family val="2"/>
            <charset val="204"/>
          </rPr>
          <t>котельные с сетями №1, 10</t>
        </r>
        <r>
          <rPr>
            <b/>
            <sz val="9"/>
            <color indexed="81"/>
            <rFont val="Tahoma"/>
            <family val="2"/>
            <charset val="204"/>
          </rPr>
          <t xml:space="preserve">
2020 год:</t>
        </r>
        <r>
          <rPr>
            <sz val="9"/>
            <color indexed="81"/>
            <rFont val="Tahoma"/>
            <family val="2"/>
            <charset val="204"/>
          </rPr>
          <t xml:space="preserve"> котельная с сетями №1
</t>
        </r>
        <r>
          <rPr>
            <b/>
            <sz val="9"/>
            <color indexed="81"/>
            <rFont val="Tahoma"/>
            <family val="2"/>
            <charset val="204"/>
          </rPr>
          <t>2021 год:</t>
        </r>
        <r>
          <rPr>
            <sz val="9"/>
            <color indexed="81"/>
            <rFont val="Tahoma"/>
            <family val="2"/>
            <charset val="204"/>
          </rPr>
          <t xml:space="preserve"> котельная с сетями №1
</t>
        </r>
        <r>
          <rPr>
            <b/>
            <sz val="9"/>
            <color indexed="81"/>
            <rFont val="Tahoma"/>
            <family val="2"/>
            <charset val="204"/>
          </rPr>
          <t xml:space="preserve">2022 год: </t>
        </r>
        <r>
          <rPr>
            <sz val="9"/>
            <color indexed="81"/>
            <rFont val="Tahoma"/>
            <family val="2"/>
            <charset val="204"/>
          </rPr>
          <t>котельная с сетями №1</t>
        </r>
        <r>
          <rPr>
            <b/>
            <sz val="9"/>
            <color indexed="81"/>
            <rFont val="Tahoma"/>
            <family val="2"/>
            <charset val="204"/>
          </rPr>
          <t xml:space="preserve">
2023 год: котельная с сетями №1</t>
        </r>
      </text>
    </comment>
    <comment ref="B316" authorId="0" shapeId="0">
      <text>
        <r>
          <rPr>
            <sz val="10"/>
            <color indexed="81"/>
            <rFont val="Tahoma"/>
            <family val="2"/>
            <charset val="204"/>
          </rPr>
          <t>от котельной №10 ООО "РК-2"
 со 02.06.2022</t>
        </r>
      </text>
    </comment>
    <comment ref="B318" authorId="1" shapeId="0">
      <text>
        <r>
          <rPr>
            <b/>
            <sz val="9"/>
            <color indexed="81"/>
            <rFont val="Tahoma"/>
            <family val="2"/>
            <charset val="204"/>
          </rPr>
          <t xml:space="preserve">2019 год: </t>
        </r>
        <r>
          <rPr>
            <sz val="9"/>
            <color indexed="81"/>
            <rFont val="Tahoma"/>
            <family val="2"/>
            <charset val="204"/>
          </rPr>
          <t>17 ед. котельных на начало года: 2, 4, 7, 8, 9, 11, 12, 14, 15, 16, 18, 17, 19, 21, 22, 23, 24
с октября кот. 17, 19 передали в МУП "МУК"</t>
        </r>
        <r>
          <rPr>
            <b/>
            <sz val="9"/>
            <color indexed="81"/>
            <rFont val="Tahoma"/>
            <family val="2"/>
            <charset val="204"/>
          </rPr>
          <t xml:space="preserve">
2020 год:</t>
        </r>
        <r>
          <rPr>
            <sz val="9"/>
            <color indexed="81"/>
            <rFont val="Tahoma"/>
            <family val="2"/>
            <charset val="204"/>
          </rPr>
          <t xml:space="preserve"> 11 ед. котельных: 2, 7, 9, 11, 12, 14, 15, 16, 18, 23, 24
</t>
        </r>
        <r>
          <rPr>
            <b/>
            <sz val="9"/>
            <color indexed="81"/>
            <rFont val="Tahoma"/>
            <family val="2"/>
            <charset val="204"/>
          </rPr>
          <t xml:space="preserve">2021 год: </t>
        </r>
        <r>
          <rPr>
            <sz val="9"/>
            <color indexed="81"/>
            <rFont val="Tahoma"/>
            <family val="2"/>
            <charset val="204"/>
          </rPr>
          <t xml:space="preserve">2, 7, 11, 12 (Соболево), 14 (Ёлнать), 23, 24 - не обозначенные - в г. Юрьевец
</t>
        </r>
        <r>
          <rPr>
            <b/>
            <sz val="9"/>
            <color indexed="81"/>
            <rFont val="Tahoma"/>
            <family val="2"/>
            <charset val="204"/>
          </rPr>
          <t xml:space="preserve">2022 год: </t>
        </r>
        <r>
          <rPr>
            <sz val="9"/>
            <color indexed="81"/>
            <rFont val="Tahoma"/>
            <family val="2"/>
            <charset val="204"/>
          </rPr>
          <t>8 ед. котельных:2, 7, 11, 12 (Соболево), 14 (Ёлнать), 23, 24 - не обозначенные - в г. Юрьевец</t>
        </r>
      </text>
    </comment>
    <comment ref="B319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до 17.10.2025 - МУП "МУК" - с коллекторов и МУП "Коммунальщик" - конечный</t>
        </r>
      </text>
    </comment>
    <comment ref="B321" authorId="0" shapeId="0">
      <text>
        <r>
          <rPr>
            <sz val="10"/>
            <color indexed="81"/>
            <rFont val="Tahoma"/>
            <family val="2"/>
            <charset val="204"/>
          </rPr>
          <t xml:space="preserve">котельная №10: производство + часть сетей в контуре кот. 10 + сбыт </t>
        </r>
      </text>
    </comment>
    <comment ref="B324" authorId="0" shapeId="0">
      <text>
        <r>
          <rPr>
            <sz val="10"/>
            <color indexed="81"/>
            <rFont val="Tahoma"/>
            <family val="2"/>
            <charset val="204"/>
          </rPr>
          <t>бывшая котельная д/с Солнышко</t>
        </r>
      </text>
    </comment>
    <comment ref="B325" authorId="0" shapeId="0">
      <text>
        <r>
          <rPr>
            <sz val="10"/>
            <color indexed="81"/>
            <rFont val="Tahoma"/>
            <family val="2"/>
            <charset val="204"/>
          </rPr>
          <t>17, 19, 22 г. Юрьевец
21 (Михайлово)</t>
        </r>
      </text>
    </comment>
  </commentList>
</comments>
</file>

<file path=xl/comments2.xml><?xml version="1.0" encoding="utf-8"?>
<comments xmlns="http://schemas.openxmlformats.org/spreadsheetml/2006/main">
  <authors>
    <author>Турбачкина Е.В.</author>
    <author xml:space="preserve">Турбачкина </author>
  </authors>
  <commentList>
    <comment ref="G7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концессия</t>
        </r>
      </text>
    </comment>
    <comment ref="G8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концессия</t>
        </r>
      </text>
    </comment>
    <comment ref="B13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Новописцовское с.п.</t>
        </r>
      </text>
    </comment>
    <comment ref="G13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УСН, но выбрали 20%</t>
        </r>
      </text>
    </comment>
    <comment ref="Q13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B14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Новописцовское с.п.</t>
        </r>
      </text>
    </comment>
    <comment ref="B15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 Сунженское сельское поселение
</t>
        </r>
      </text>
    </comment>
    <comment ref="B16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Каменское городское поселение</t>
        </r>
      </text>
    </comment>
    <comment ref="B17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Октябрьское сельское поселение
</t>
        </r>
      </text>
    </comment>
    <comment ref="B18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Октябрьское сельское поселение
</t>
        </r>
      </text>
    </comment>
    <comment ref="B19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Сунженское сельское поселение
</t>
        </r>
      </text>
    </comment>
    <comment ref="Q21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B24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Едиными теплоснабжающими организациями в сфере теплоснабжения для потребителей г. Вичуга Ивановской области согласно постановлению Администрации городского округа Вичуга от 15.05.2017 № 401 являются ООО «Теплоснаб-Родники» (в отношении объектов, расположенных по адресам: Ивановская область, г. Вичуга ул. Окружная, д. №№ 10/17, 18/15, 20/33, 11/18, 12, ул. 2-я Слободская, д. №№ 22, 24, 44, 44-А, ул. 2-я Соловьёвская, д. №№ 24, 36, ул. Вокзальная, д. № 1, ул. Металлистов, д. №№ 7, 9, ул. Литейная, д. №№ 11,10/13,34, ул. Клубная, д. 2, ул. Володарского, д. №№ 4, 6, 8, 14, 16, 18, 20, 20-А, 28, 34, 36, 38, ул. Сибирская, д. №№ 38, 44, 46, 46-А, ул. Кинешемская, д. №№ 43, 40)
Внимание! Кинешемская, 40 - тариф другой, см. выше</t>
        </r>
      </text>
    </comment>
    <comment ref="B31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Петровское г.п.</t>
        </r>
      </text>
    </comment>
    <comment ref="B39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в Газпром теплоэнерго</t>
        </r>
      </text>
    </comment>
    <comment ref="D41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ЭОТ</t>
        </r>
      </text>
    </comment>
    <comment ref="D42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ЭОТ</t>
        </r>
      </text>
    </comment>
    <comment ref="D43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ЭОТ</t>
        </r>
      </text>
    </comment>
    <comment ref="D44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ЭОТ</t>
        </r>
      </text>
    </comment>
    <comment ref="D45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ЭОТ</t>
        </r>
      </text>
    </comment>
    <comment ref="D46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ЭОТ</t>
        </r>
      </text>
    </comment>
    <comment ref="B48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Новоталицкое с.п.</t>
        </r>
      </text>
    </comment>
    <comment ref="P48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ушли отрицательные корректировки из-за недоотпуска в прошлые годы, отпуск привели в соответствие с фактом</t>
        </r>
      </text>
    </comment>
    <comment ref="Q48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B49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Балахонковское с.п.</t>
        </r>
      </text>
    </comment>
    <comment ref="B51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Тимошихское с.п.</t>
        </r>
      </text>
    </comment>
    <comment ref="B52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Тимошихское с.п.</t>
        </r>
      </text>
    </comment>
    <comment ref="B54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д. Богданиха</t>
        </r>
      </text>
    </comment>
    <comment ref="G56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концессия, но РСО сама выбрала 5%</t>
        </r>
      </text>
    </comment>
    <comment ref="G57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концессия, но РСО сама выбрала 5%</t>
        </r>
      </text>
    </comment>
    <comment ref="G58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концессия, но РСО сама выбрала 5%</t>
        </r>
      </text>
    </comment>
    <comment ref="B59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с. Ново-Талицы</t>
        </r>
      </text>
    </comment>
    <comment ref="G61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концессия</t>
        </r>
      </text>
    </comment>
    <comment ref="B62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новая БМК вместо котельной ООО "ГЕНЕРАЦИЯ"</t>
        </r>
      </text>
    </comment>
    <comment ref="G62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концессия</t>
        </r>
      </text>
    </comment>
    <comment ref="Q62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Q70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Q71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Q73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Q74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Q79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Q80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Q81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Q85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Q86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H90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ошибочно не проиндексировали цену со 2 пг 2024</t>
        </r>
      </text>
    </comment>
    <comment ref="B93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с. Ильинское</t>
        </r>
      </text>
    </comment>
    <comment ref="B99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с. Октябрьский</t>
        </r>
      </text>
    </comment>
    <comment ref="Q103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B105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д. Дьячево Решемское с.п.</t>
        </r>
      </text>
    </comment>
    <comment ref="Q105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B109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с. Октябрьский</t>
        </r>
      </text>
    </comment>
    <comment ref="B110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Наволокское г.п.</t>
        </r>
      </text>
    </comment>
    <comment ref="Q110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G119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концессия</t>
        </r>
      </text>
    </comment>
    <comment ref="G120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концессия</t>
        </r>
      </text>
    </comment>
    <comment ref="G121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концессия</t>
        </r>
      </text>
    </comment>
    <comment ref="Q125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O127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ЭОТ!!!</t>
        </r>
      </text>
    </comment>
    <comment ref="Q127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Q135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Q139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Q140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Q141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Q145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Q146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I148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на уровне ПУЦ</t>
        </r>
      </text>
    </comment>
    <comment ref="N148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на уровне ПУЦ</t>
        </r>
      </text>
    </comment>
    <comment ref="Q148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H153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по 31.12.2024 - НДС не облагается</t>
        </r>
      </text>
    </comment>
    <comment ref="H154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по 31.12.2024 - НДС не облагается</t>
        </r>
      </text>
    </comment>
    <comment ref="P156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1. Снижение покупного тарифа Гипрокоммунэнерго. 
</t>
        </r>
      </text>
    </comment>
    <comment ref="Q156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H158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без НДС, до 01.01.2025 на ОСН</t>
        </r>
      </text>
    </comment>
    <comment ref="H159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по 31.12.2024 - НДС не облагается</t>
        </r>
      </text>
    </comment>
    <comment ref="Q162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H164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НДС не обл. до 01.01.2025</t>
        </r>
      </text>
    </comment>
    <comment ref="H169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по 31.12.2024 - НДС не облагается</t>
        </r>
      </text>
    </comment>
    <comment ref="H170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по 31.12.2024 - НДС не облагается</t>
        </r>
      </text>
    </comment>
    <comment ref="B171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Сабиновское с.п.</t>
        </r>
      </text>
    </comment>
    <comment ref="H171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по 31.12.2024 - НДС не облагается</t>
        </r>
      </text>
    </comment>
    <comment ref="H172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по 31.12.2024 - НДС не облагается</t>
        </r>
      </text>
    </comment>
    <comment ref="H173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по 31.12.2024 - НДС не облагается</t>
        </r>
      </text>
    </comment>
    <comment ref="B174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Шилыковское с.п.</t>
        </r>
      </text>
    </comment>
    <comment ref="H174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по 31.12.2024 - НДС не облагается</t>
        </r>
      </text>
    </comment>
    <comment ref="P174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перевод котельной в автоматический режим</t>
        </r>
      </text>
    </comment>
    <comment ref="Q174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B175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Сабиновское с.п.</t>
        </r>
      </text>
    </comment>
    <comment ref="H175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по 31.12.2024 - НДС не облагается</t>
        </r>
      </text>
    </comment>
    <comment ref="Q175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H176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по 31.12.2024 - НДС не облагается</t>
        </r>
      </text>
    </comment>
    <comment ref="H177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по 31.12.2024 - НДС не облагается</t>
        </r>
      </text>
    </comment>
    <comment ref="Q177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H178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по 31.12.2024 - НДС не облагается</t>
        </r>
      </text>
    </comment>
    <comment ref="H179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по 31.12.2024 - НДС не облагается</t>
        </r>
      </text>
    </comment>
    <comment ref="B181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д. Паршнево</t>
        </r>
      </text>
    </comment>
    <comment ref="B185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д. Хозниково</t>
        </r>
      </text>
    </comment>
    <comment ref="B187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п. Лежнево</t>
        </r>
      </text>
    </comment>
    <comment ref="G187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концессия</t>
        </r>
      </text>
    </comment>
    <comment ref="H187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до 31.12.2024 - НДС не облагается</t>
        </r>
      </text>
    </comment>
    <comment ref="M187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до 31.12.2024 - НДС не облагается</t>
        </r>
      </text>
    </comment>
    <comment ref="B200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с. Майдаково</t>
        </r>
      </text>
    </comment>
    <comment ref="G200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концессия</t>
        </r>
      </text>
    </comment>
    <comment ref="B201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п. Палех (котельная Центральная)</t>
        </r>
      </text>
    </comment>
    <comment ref="G201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концессия</t>
        </r>
      </text>
    </comment>
    <comment ref="B202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д. Пеньки</t>
        </r>
      </text>
    </comment>
    <comment ref="G204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концессия</t>
        </r>
      </text>
    </comment>
    <comment ref="H204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НДС не облагается с по 31.12.2024</t>
        </r>
      </text>
    </comment>
    <comment ref="G206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концессия</t>
        </r>
      </text>
    </comment>
    <comment ref="D208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ЭОТ</t>
        </r>
      </text>
    </comment>
    <comment ref="D209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ЭОТ</t>
        </r>
      </text>
    </comment>
    <comment ref="Q209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B220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г. Плес</t>
        </r>
      </text>
    </comment>
    <comment ref="B221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г. Плес</t>
        </r>
      </text>
    </comment>
    <comment ref="P221" authorId="0" shapeId="0">
      <text>
        <r>
          <rPr>
            <b/>
            <sz val="12"/>
            <color indexed="81"/>
            <rFont val="Tahoma"/>
            <family val="2"/>
            <charset val="204"/>
          </rPr>
          <t>Турбачкина Е.В.:</t>
        </r>
        <r>
          <rPr>
            <sz val="12"/>
            <color indexed="81"/>
            <rFont val="Tahoma"/>
            <family val="2"/>
            <charset val="204"/>
          </rPr>
          <t xml:space="preserve">
убрали бюджетную амортизацию по п. 43 Основ 1075</t>
        </r>
      </text>
    </comment>
    <comment ref="Q221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B222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с коллекторов котельной г. Пучеж</t>
        </r>
      </text>
    </comment>
    <comment ref="B223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от сетей г. Пучеж</t>
        </r>
      </text>
    </comment>
    <comment ref="B224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 для потребителей в с. Илья-Высоково (от котельной ООО "Газпром теплоэнерго Иваново" )</t>
        </r>
      </text>
    </comment>
    <comment ref="Q235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B238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выделились из ООО "УК Родники"</t>
        </r>
      </text>
    </comment>
    <comment ref="B240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Родниковское г.п.</t>
        </r>
      </text>
    </comment>
    <comment ref="B241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Родниковское г.п.</t>
        </r>
      </text>
    </comment>
    <comment ref="B242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Родниковское г.п.</t>
        </r>
      </text>
    </comment>
    <comment ref="B243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Парское с.п.</t>
        </r>
      </text>
    </comment>
    <comment ref="B244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Парское с.п.</t>
        </r>
      </text>
    </comment>
    <comment ref="B245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Филисовское с.п.</t>
        </r>
      </text>
    </comment>
    <comment ref="Q245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B246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Парское с.п.</t>
        </r>
      </text>
    </comment>
    <comment ref="B247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Филисовское с.п.</t>
        </r>
      </text>
    </comment>
    <comment ref="Q247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B248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Каминское с.п.</t>
        </r>
      </text>
    </comment>
    <comment ref="B249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Каминское с.п.</t>
        </r>
      </text>
    </comment>
    <comment ref="B250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Каминское с.п.</t>
        </r>
      </text>
    </comment>
    <comment ref="B251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Каминское с.п.</t>
        </r>
      </text>
    </comment>
    <comment ref="B252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Каминское с.п.</t>
        </r>
      </text>
    </comment>
    <comment ref="B253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Каминское с.п.</t>
        </r>
      </text>
    </comment>
    <comment ref="G259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концессия от 17.12.2024</t>
        </r>
      </text>
    </comment>
    <comment ref="G260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концессия от 17.12.2024</t>
        </r>
      </text>
    </comment>
    <comment ref="B274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Новогоряновское сельское поселение
</t>
        </r>
      </text>
    </comment>
    <comment ref="B275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Новогоряновское сельское поселение
</t>
        </r>
      </text>
    </comment>
    <comment ref="Q275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B279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с. Новое Леушино</t>
        </r>
      </text>
    </comment>
    <comment ref="Q279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Q287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Q294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Q300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B301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на новую долгосрочку 2029 г. поменять на ООО "ОКС"</t>
        </r>
      </text>
    </comment>
    <comment ref="B309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Китовское с.п.</t>
        </r>
      </text>
    </comment>
    <comment ref="B310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Китовское с.п.</t>
        </r>
      </text>
    </comment>
    <comment ref="B311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Колобовское г.п.</t>
        </r>
      </text>
    </comment>
    <comment ref="B312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Остаповское с.п.</t>
        </r>
      </text>
    </comment>
    <comment ref="B313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Остаповское с.п.</t>
        </r>
      </text>
    </comment>
    <comment ref="B314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Афанасьевское с.п.</t>
        </r>
      </text>
    </comment>
    <comment ref="B315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Перемиловское с.п.</t>
        </r>
      </text>
    </comment>
    <comment ref="B316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Васильевское с.п.</t>
        </r>
      </text>
    </comment>
    <comment ref="B317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Афанасьевское с.п.</t>
        </r>
      </text>
    </comment>
    <comment ref="B318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Семейкинское с.п.</t>
        </r>
      </text>
    </comment>
    <comment ref="Q318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B319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Остаповское с.п.</t>
        </r>
      </text>
    </comment>
    <comment ref="B320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Остаповское с.п.</t>
        </r>
      </text>
    </comment>
    <comment ref="B322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Остаповское с.п.</t>
        </r>
      </text>
    </comment>
    <comment ref="B323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Остаповское с.п.</t>
        </r>
      </text>
    </comment>
    <comment ref="B324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Остаповское с.п.</t>
        </r>
      </text>
    </comment>
    <comment ref="B325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Остаповское с.п.</t>
        </r>
      </text>
    </comment>
    <comment ref="B330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Остаповское с.п.</t>
        </r>
      </text>
    </comment>
    <comment ref="B332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Китовское с.п.</t>
        </r>
      </text>
    </comment>
    <comment ref="Q334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B336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от котельной № 204</t>
        </r>
      </text>
    </comment>
    <comment ref="Q337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G338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концессия</t>
        </r>
      </text>
    </comment>
    <comment ref="G339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концессия и ОСНО</t>
        </r>
      </text>
    </comment>
    <comment ref="B346" authorId="1" shapeId="0">
      <text>
        <r>
          <rPr>
            <b/>
            <sz val="9"/>
            <color indexed="81"/>
            <rFont val="Tahoma"/>
            <family val="2"/>
            <charset val="204"/>
          </rPr>
          <t xml:space="preserve">2019 год: </t>
        </r>
        <r>
          <rPr>
            <sz val="9"/>
            <color indexed="81"/>
            <rFont val="Tahoma"/>
            <family val="2"/>
            <charset val="204"/>
          </rPr>
          <t>котельные с сетями №1, 10</t>
        </r>
        <r>
          <rPr>
            <b/>
            <sz val="9"/>
            <color indexed="81"/>
            <rFont val="Tahoma"/>
            <family val="2"/>
            <charset val="204"/>
          </rPr>
          <t xml:space="preserve">
2020 год:</t>
        </r>
        <r>
          <rPr>
            <sz val="9"/>
            <color indexed="81"/>
            <rFont val="Tahoma"/>
            <family val="2"/>
            <charset val="204"/>
          </rPr>
          <t xml:space="preserve"> котельная с сетями №1
</t>
        </r>
        <r>
          <rPr>
            <b/>
            <sz val="9"/>
            <color indexed="81"/>
            <rFont val="Tahoma"/>
            <family val="2"/>
            <charset val="204"/>
          </rPr>
          <t>2021 год:</t>
        </r>
        <r>
          <rPr>
            <sz val="9"/>
            <color indexed="81"/>
            <rFont val="Tahoma"/>
            <family val="2"/>
            <charset val="204"/>
          </rPr>
          <t xml:space="preserve"> котельная с сетями №1
</t>
        </r>
        <r>
          <rPr>
            <b/>
            <sz val="9"/>
            <color indexed="81"/>
            <rFont val="Tahoma"/>
            <family val="2"/>
            <charset val="204"/>
          </rPr>
          <t xml:space="preserve">2022 год: </t>
        </r>
        <r>
          <rPr>
            <sz val="9"/>
            <color indexed="81"/>
            <rFont val="Tahoma"/>
            <family val="2"/>
            <charset val="204"/>
          </rPr>
          <t>котельная с сетями №1</t>
        </r>
        <r>
          <rPr>
            <b/>
            <sz val="9"/>
            <color indexed="81"/>
            <rFont val="Tahoma"/>
            <family val="2"/>
            <charset val="204"/>
          </rPr>
          <t xml:space="preserve">
2023 год: котельная с сетями №1</t>
        </r>
      </text>
    </comment>
    <comment ref="B347" authorId="0" shapeId="0">
      <text>
        <r>
          <rPr>
            <sz val="10"/>
            <color indexed="81"/>
            <rFont val="Tahoma"/>
            <family val="2"/>
            <charset val="204"/>
          </rPr>
          <t>от котельной №10 ООО "РК-2"
 со 02.06.2022</t>
        </r>
      </text>
    </comment>
    <comment ref="B349" authorId="1" shapeId="0">
      <text>
        <r>
          <rPr>
            <b/>
            <sz val="9"/>
            <color indexed="81"/>
            <rFont val="Tahoma"/>
            <family val="2"/>
            <charset val="204"/>
          </rPr>
          <t xml:space="preserve">2019 год: </t>
        </r>
        <r>
          <rPr>
            <sz val="9"/>
            <color indexed="81"/>
            <rFont val="Tahoma"/>
            <family val="2"/>
            <charset val="204"/>
          </rPr>
          <t>17 ед. котельных на начало года: 2, 4, 7, 8, 9, 11, 12, 14, 15, 16, 18, 17, 19, 21, 22, 23, 24
с октября кот. 17, 19 передали в МУП "МУК"</t>
        </r>
        <r>
          <rPr>
            <b/>
            <sz val="9"/>
            <color indexed="81"/>
            <rFont val="Tahoma"/>
            <family val="2"/>
            <charset val="204"/>
          </rPr>
          <t xml:space="preserve">
2020 год:</t>
        </r>
        <r>
          <rPr>
            <sz val="9"/>
            <color indexed="81"/>
            <rFont val="Tahoma"/>
            <family val="2"/>
            <charset val="204"/>
          </rPr>
          <t xml:space="preserve"> 11 ед. котельных: 2, 7, 9, 11, 12, 14, 15, 16, 18, 23, 24
</t>
        </r>
        <r>
          <rPr>
            <b/>
            <sz val="9"/>
            <color indexed="81"/>
            <rFont val="Tahoma"/>
            <family val="2"/>
            <charset val="204"/>
          </rPr>
          <t xml:space="preserve">2021 год: </t>
        </r>
        <r>
          <rPr>
            <sz val="9"/>
            <color indexed="81"/>
            <rFont val="Tahoma"/>
            <family val="2"/>
            <charset val="204"/>
          </rPr>
          <t xml:space="preserve">2, 7, 11, 12 (Соболево), 14 (Ёлнать), 23, 24 - не обозначенные - в г. Юрьевец
</t>
        </r>
        <r>
          <rPr>
            <b/>
            <sz val="9"/>
            <color indexed="81"/>
            <rFont val="Tahoma"/>
            <family val="2"/>
            <charset val="204"/>
          </rPr>
          <t xml:space="preserve">2022 год: </t>
        </r>
        <r>
          <rPr>
            <sz val="9"/>
            <color indexed="81"/>
            <rFont val="Tahoma"/>
            <family val="2"/>
            <charset val="204"/>
          </rPr>
          <t>8 ед. котельных:2, 7, 11, 12 (Соболево), 14 (Ёлнать), 23, 24 - не обозначенные - в г. Юрьевец</t>
        </r>
      </text>
    </comment>
    <comment ref="B350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до 17.10.2025 - МУП "МУК" - с коллекторов и МУП "Коммунальщик" - конечный</t>
        </r>
      </text>
    </comment>
    <comment ref="B352" authorId="0" shapeId="0">
      <text>
        <r>
          <rPr>
            <sz val="10"/>
            <color indexed="81"/>
            <rFont val="Tahoma"/>
            <family val="2"/>
            <charset val="204"/>
          </rPr>
          <t xml:space="preserve">котельная №10: производство + часть сетей в контуре кот. 10 + сбыт </t>
        </r>
      </text>
    </comment>
    <comment ref="B359" authorId="0" shapeId="0">
      <text>
        <r>
          <rPr>
            <sz val="10"/>
            <color indexed="81"/>
            <rFont val="Tahoma"/>
            <family val="2"/>
            <charset val="204"/>
          </rPr>
          <t>бывшая котельная д/с Солнышко</t>
        </r>
      </text>
    </comment>
    <comment ref="G359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концессия</t>
        </r>
      </text>
    </comment>
    <comment ref="B360" authorId="0" shapeId="0">
      <text>
        <r>
          <rPr>
            <sz val="10"/>
            <color indexed="81"/>
            <rFont val="Tahoma"/>
            <family val="2"/>
            <charset val="204"/>
          </rPr>
          <t>17, 19, 22 г. Юрьевец
21 (Михайлово)</t>
        </r>
      </text>
    </comment>
    <comment ref="G360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концессия</t>
        </r>
      </text>
    </comment>
    <comment ref="B362" authorId="0" shapeId="0">
      <text>
        <r>
          <rPr>
            <sz val="10"/>
            <color indexed="81"/>
            <rFont val="Tahoma"/>
            <family val="2"/>
            <charset val="204"/>
          </rPr>
          <t>9 (Юрьевец), 15 (Пелевино), 16 (Лобаны), 18 (Ёлнать)</t>
        </r>
      </text>
    </comment>
    <comment ref="B364" authorId="0" shapeId="0">
      <text>
        <r>
          <rPr>
            <sz val="10"/>
            <color indexed="81"/>
            <rFont val="Tahoma"/>
            <family val="2"/>
            <charset val="204"/>
          </rPr>
          <t>9 (Юрьевец), 15 (Пелевино), 16 (Лобаны), 18 (Ёлнать)</t>
        </r>
      </text>
    </comment>
  </commentList>
</comments>
</file>

<file path=xl/comments3.xml><?xml version="1.0" encoding="utf-8"?>
<comments xmlns="http://schemas.openxmlformats.org/spreadsheetml/2006/main">
  <authors>
    <author>Турбачкина Е.В.</author>
    <author>Фаттахова Е.В.</author>
    <author>0110</author>
    <author>Зуева Е В</author>
    <author>Копышева М.C.</author>
    <author xml:space="preserve">Турбачкина </author>
  </authors>
  <commentList>
    <comment ref="G7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концессия</t>
        </r>
      </text>
    </comment>
    <comment ref="G8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концессия</t>
        </r>
      </text>
    </comment>
    <comment ref="B13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Новописцовское с.п.</t>
        </r>
      </text>
    </comment>
    <comment ref="G13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УСН, но выбрали 20%</t>
        </r>
      </text>
    </comment>
    <comment ref="R13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T13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в Новописцовском с.п. от котелньой №2 рост 12%</t>
        </r>
      </text>
    </comment>
    <comment ref="B14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Новописцовское с.п.</t>
        </r>
      </text>
    </comment>
    <comment ref="B15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 Сунженское сельское поселение
</t>
        </r>
      </text>
    </comment>
    <comment ref="B16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Каменское городское поселение</t>
        </r>
      </text>
    </comment>
    <comment ref="B17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Октябрьское сельское поселение
</t>
        </r>
      </text>
    </comment>
    <comment ref="B18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Октябрьское сельское поселение
</t>
        </r>
      </text>
    </comment>
    <comment ref="B19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Сунженское сельское поселение
</t>
        </r>
      </text>
    </comment>
    <comment ref="R21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T21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но у Теплоснаб-Родники гарантированный рост 12%</t>
        </r>
      </text>
    </comment>
    <comment ref="M23" authorId="1" shapeId="0">
      <text>
        <r>
          <rPr>
            <b/>
            <sz val="9"/>
            <color indexed="81"/>
            <rFont val="Tahoma"/>
            <family val="2"/>
            <charset val="204"/>
          </rPr>
          <t>Фаттахова Е.В.:</t>
        </r>
        <r>
          <rPr>
            <sz val="9"/>
            <color indexed="81"/>
            <rFont val="Tahoma"/>
            <family val="2"/>
            <charset val="204"/>
          </rPr>
          <t xml:space="preserve">
1. Снижение ПО на 27%, принят по СХТ-2026 (фактом обосновано)
2. Ушли отрицательные корректировки</t>
        </r>
      </text>
    </comment>
    <comment ref="B24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Едиными теплоснабжающими организациями в сфере теплоснабжения для потребителей г. Вичуга Ивановской области согласно постановлению Администрации городского округа Вичуга от 15.05.2017 № 401 являются ООО «Теплоснаб-Родники» (в отношении объектов, расположенных по адресам: Ивановская область, г. Вичуга ул. Окружная, д. №№ 10/17, 18/15, 20/33, 11/18, 12, ул. 2-я Слободская, д. №№ 22, 24, 44, 44-А, ул. 2-я Соловьёвская, д. №№ 24, 36, ул. Вокзальная, д. № 1, ул. Металлистов, д. №№ 7, 9, ул. Литейная, д. №№ 11,10/13,34, ул. Клубная, д. 2, ул. Володарского, д. №№ 4, 6, 8, 14, 16, 18, 20, 20-А, 28, 34, 36, 38, ул. Сибирская, д. №№ 38, 44, 46, 46-А, ул. Кинешемская, д. №№ 43, 40)
Внимание! Кинешемская, 40 - тариф другой, см. выше</t>
        </r>
      </text>
    </comment>
    <comment ref="B31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Петровское г.п.</t>
        </r>
      </text>
    </comment>
    <comment ref="T38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тариф еще не утвержден, я не могу гарантирвоать такой рост</t>
        </r>
      </text>
    </comment>
    <comment ref="B39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в Газпром теплоэнерго</t>
        </r>
      </text>
    </comment>
    <comment ref="D41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ЭОТ</t>
        </r>
      </text>
    </comment>
    <comment ref="D42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ЭОТ</t>
        </r>
      </text>
    </comment>
    <comment ref="D43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ЭОТ</t>
        </r>
      </text>
    </comment>
    <comment ref="D44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ЭОТ</t>
        </r>
      </text>
    </comment>
    <comment ref="D45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ЭОТ</t>
        </r>
      </text>
    </comment>
    <comment ref="D46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ЭОТ</t>
        </r>
      </text>
    </comment>
    <comment ref="B48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Новоталицкое с.п.</t>
        </r>
      </text>
    </comment>
    <comment ref="M48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расчет Зуева</t>
        </r>
      </text>
    </comment>
    <comment ref="Q48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ушли отрицательные корректировки из-за недоотпуска в прошлые годы, отпуск привели в соответствие с фактом</t>
        </r>
      </text>
    </comment>
    <comment ref="R48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T48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но у НТС в Новоталицком с.п. рост 12%
и вообще это будет Ивановский м.о.</t>
        </r>
      </text>
    </comment>
    <comment ref="B49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Балахонковское с.п.</t>
        </r>
      </text>
    </comment>
    <comment ref="B51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Тимошихское с.п.</t>
        </r>
      </text>
    </comment>
    <comment ref="B52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Тимошихское с.п.</t>
        </r>
      </text>
    </comment>
    <comment ref="B54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д. Богданиха</t>
        </r>
      </text>
    </comment>
    <comment ref="G56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концессия, но РСО сама выбрала 5%</t>
        </r>
      </text>
    </comment>
    <comment ref="G57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концессия, но РСО сама выбрала 5%</t>
        </r>
      </text>
    </comment>
    <comment ref="G58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концессия, но РСО сама выбрала 5%</t>
        </r>
      </text>
    </comment>
    <comment ref="B59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с. Ново-Талицы</t>
        </r>
      </text>
    </comment>
    <comment ref="G61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концессия</t>
        </r>
      </text>
    </comment>
    <comment ref="B62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новая БМК вместо котельной ООО "ГЕНЕРАЦИЯ"</t>
        </r>
      </text>
    </comment>
    <comment ref="G62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концессия</t>
        </r>
      </text>
    </comment>
    <comment ref="M62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Снижение тарифа для населения. Много минусов за период, когда переходили от Генерации к собственному источнику</t>
        </r>
      </text>
    </comment>
    <comment ref="R62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T62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но у НТС в Новоталицком с.п. рост 12%
и вообще это будет Ивановский м.о.</t>
        </r>
      </text>
    </comment>
    <comment ref="R70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R71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R73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R74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R79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R80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R81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R85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R86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H90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ошибочно не проиндексировали цену со 2 пг 2024</t>
        </r>
      </text>
    </comment>
    <comment ref="B93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с. Ильинское</t>
        </r>
      </text>
    </comment>
    <comment ref="B99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с. Октябрьский</t>
        </r>
      </text>
    </comment>
    <comment ref="R103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T103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в Наволокском г.п. у РТИК 12%</t>
        </r>
      </text>
    </comment>
    <comment ref="M104" authorId="2" shapeId="0">
      <text>
        <r>
          <rPr>
            <b/>
            <sz val="9"/>
            <color indexed="81"/>
            <rFont val="Tahoma"/>
            <family val="2"/>
            <charset val="204"/>
          </rPr>
          <t>0110:</t>
        </r>
        <r>
          <rPr>
            <sz val="9"/>
            <color indexed="81"/>
            <rFont val="Tahoma"/>
            <family val="2"/>
            <charset val="204"/>
          </rPr>
          <t xml:space="preserve">
1. Снижение ПО на 6%
2. Ушла большая отрицательная корректировка (1,7 млн. руб.), положительную из-за недоотпукаТЭ  перенесли на 2027-2028 гг. (газом недоотпуск подтверждается)</t>
        </r>
      </text>
    </comment>
    <comment ref="B105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д. Дьячево Решемское с.п.</t>
        </r>
      </text>
    </comment>
    <comment ref="M105" authorId="2" shapeId="0">
      <text>
        <r>
          <rPr>
            <b/>
            <sz val="11"/>
            <color indexed="81"/>
            <rFont val="Tahoma"/>
            <family val="2"/>
            <charset val="204"/>
          </rPr>
          <t>0110:</t>
        </r>
        <r>
          <rPr>
            <sz val="11"/>
            <color indexed="81"/>
            <rFont val="Tahoma"/>
            <family val="2"/>
            <charset val="204"/>
          </rPr>
          <t xml:space="preserve">
1. СХТ-2026 актуализизирована со снижением ПО на 23% (ПО на уровне факт -2024 - это самый низкий покзаатель за 3 года), в тариф принято по заявке РСО факт 3-х лет (2022-2024) со снижением на 16%.
2. Высокий рост затрат на ЭЭ из-за индексов - 17,5% год к году, топливо - 17,7% код к году.
</t>
        </r>
      </text>
    </comment>
    <comment ref="R105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B109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с. Октябрьский</t>
        </r>
      </text>
    </comment>
    <comment ref="B110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Наволокское г.п.</t>
        </r>
      </text>
    </comment>
    <comment ref="R110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T110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в Наволокском г.п. у НКХ от соб.котельной точно 12%</t>
        </r>
      </text>
    </comment>
    <comment ref="S112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переход на ОСН</t>
        </r>
      </text>
    </comment>
    <comment ref="S114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переход на ОСН</t>
        </r>
      </text>
    </comment>
    <comment ref="S115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переход на ОСН</t>
        </r>
      </text>
    </comment>
    <comment ref="S116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переход на ОСН</t>
        </r>
      </text>
    </comment>
    <comment ref="S117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переход на ОСН</t>
        </r>
      </text>
    </comment>
    <comment ref="G119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концессия</t>
        </r>
      </text>
    </comment>
    <comment ref="G120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концессия</t>
        </r>
      </text>
    </comment>
    <comment ref="T120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у ДХЗ точно будет 12%</t>
        </r>
      </text>
    </comment>
    <comment ref="G121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концессия</t>
        </r>
      </text>
    </comment>
    <comment ref="R125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T125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у других РСО в г.о. Кинешма рост 12%</t>
        </r>
      </text>
    </comment>
    <comment ref="P127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ЭОТ!!!</t>
        </r>
      </text>
    </comment>
    <comment ref="R127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T127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у других РСО в г.о. Кинешма рост 12%</t>
        </r>
      </text>
    </comment>
    <comment ref="M135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ушли отрицательные корректировки (было -5 652, осталось -1 802)
снижение общего ПО на 10% по СХТ-2026 (принято в схему по факту 3-х лет)</t>
        </r>
      </text>
    </comment>
    <comment ref="R135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T135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у других РСО в г.о. Кинешма рост 12%</t>
        </r>
      </text>
    </comment>
    <comment ref="R139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R140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R141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R145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R146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I148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на уровне ПУЦ</t>
        </r>
      </text>
    </comment>
    <comment ref="O148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на уровне ПУЦ</t>
        </r>
      </text>
    </comment>
    <comment ref="R148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H153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по 31.12.2024 - НДС не облагается</t>
        </r>
      </text>
    </comment>
    <comment ref="H154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по 31.12.2024 - НДС не облагается</t>
        </r>
      </text>
    </comment>
    <comment ref="M156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расчет</t>
        </r>
      </text>
    </comment>
    <comment ref="H158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без НДС, до 01.01.2025 на ОСН</t>
        </r>
      </text>
    </comment>
    <comment ref="H159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по 31.12.2024 - НДС не облагается</t>
        </r>
      </text>
    </comment>
    <comment ref="M162" authorId="3" shapeId="0">
      <text>
        <r>
          <rPr>
            <b/>
            <sz val="11"/>
            <color indexed="81"/>
            <rFont val="Tahoma"/>
            <family val="2"/>
            <charset val="204"/>
          </rPr>
          <t>Зуева Е В:</t>
        </r>
        <r>
          <rPr>
            <sz val="11"/>
            <color indexed="81"/>
            <rFont val="Tahoma"/>
            <family val="2"/>
            <charset val="204"/>
          </rPr>
          <t xml:space="preserve">
1. ПО по АСХТ на 2026 год (снижение на 17,3%). Отключение в 2025 году больницы. Запросила документы.
2. Рост ЭЭ (индексы)</t>
        </r>
      </text>
    </comment>
    <comment ref="R162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H164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НДС не обл. до 01.01.2025</t>
        </r>
      </text>
    </comment>
    <comment ref="M167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Качели: тариф 2 пг 2025 очень недостаточен для 1 пг 2026
Рост год к году нормальный</t>
        </r>
      </text>
    </comment>
    <comment ref="H169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по 31.12.2024 - НДС не облагается</t>
        </r>
      </text>
    </comment>
    <comment ref="S169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вывели из эксплуатации котельнцю</t>
        </r>
      </text>
    </comment>
    <comment ref="H170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по 31.12.2024 - НДС не облагается</t>
        </r>
      </text>
    </comment>
    <comment ref="S170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вывели из эксплуатации котельнцю</t>
        </r>
      </text>
    </comment>
    <comment ref="B171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Сабиновское с.п.</t>
        </r>
      </text>
    </comment>
    <comment ref="H171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по 31.12.2024 - НДС не облагается</t>
        </r>
      </text>
    </comment>
    <comment ref="H172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по 31.12.2024 - НДС не облагается</t>
        </r>
      </text>
    </comment>
    <comment ref="H173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по 31.12.2024 - НДС не облагается</t>
        </r>
      </text>
    </comment>
    <comment ref="B174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Шилыковское с.п.</t>
        </r>
      </text>
    </comment>
    <comment ref="H174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по 31.12.2024 - НДС не облагается</t>
        </r>
      </text>
    </comment>
    <comment ref="Q174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перевод котельной в автоматический режим</t>
        </r>
      </text>
    </comment>
    <comment ref="R174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T174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Шилыковское с.п. У Комсервиса рост 12%</t>
        </r>
      </text>
    </comment>
    <comment ref="B175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Сабиновское с.п.</t>
        </r>
      </text>
    </comment>
    <comment ref="H175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по 31.12.2024 - НДС не облагается</t>
        </r>
      </text>
    </comment>
    <comment ref="R175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T175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в Сабиновском с.п. в Хозниково уголь льгоьный  рост 12%</t>
        </r>
      </text>
    </comment>
    <comment ref="H176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по 31.12.2024 - НДС не облагается</t>
        </r>
      </text>
    </comment>
    <comment ref="H177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по 31.12.2024 - НДС не облагается</t>
        </r>
      </text>
    </comment>
    <comment ref="R177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H178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по 31.12.2024 - НДС не облагается</t>
        </r>
      </text>
    </comment>
    <comment ref="H179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по 31.12.2024 - НДС не облагается</t>
        </r>
      </text>
    </comment>
    <comment ref="J180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проект расчета</t>
        </r>
      </text>
    </comment>
    <comment ref="M180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проект расчета, инвестиции, % по займу, концессионер</t>
        </r>
      </text>
    </comment>
    <comment ref="B181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д. Паршнево</t>
        </r>
      </text>
    </comment>
    <comment ref="B185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д. Хозниково</t>
        </r>
      </text>
    </comment>
    <comment ref="B187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п. Лежнево</t>
        </r>
      </text>
    </comment>
    <comment ref="G187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концессия</t>
        </r>
      </text>
    </comment>
    <comment ref="H187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до 31.12.2024 - НДС не облагается</t>
        </r>
      </text>
    </comment>
    <comment ref="N187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до 31.12.2024 - НДС не облагается</t>
        </r>
      </text>
    </comment>
    <comment ref="B200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с. Майдаково</t>
        </r>
      </text>
    </comment>
    <comment ref="G200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концессия</t>
        </r>
      </text>
    </comment>
    <comment ref="B201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п. Палех (котельная Центральная)</t>
        </r>
      </text>
    </comment>
    <comment ref="G201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концессия</t>
        </r>
      </text>
    </comment>
    <comment ref="B202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д. Пеньки</t>
        </r>
      </text>
    </comment>
    <comment ref="G204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концессия</t>
        </r>
      </text>
    </comment>
    <comment ref="H204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НДС не облагается с по 31.12.2024</t>
        </r>
      </text>
    </comment>
    <comment ref="G206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концессия</t>
        </r>
      </text>
    </comment>
    <comment ref="D208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ЭОТ</t>
        </r>
      </text>
    </comment>
    <comment ref="M208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меняется РСО, ЗП очень сильно вырастет до средней по региону, у ТЭС-Приволжска была низкая.  + инвестиици</t>
        </r>
      </text>
    </comment>
    <comment ref="D209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ЭОТ</t>
        </r>
      </text>
    </comment>
    <comment ref="M209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меняется РСО, ЗП очень сильно вырастет до средней по региону, у ТЭС-Приволжска была низкая. </t>
        </r>
      </text>
    </comment>
    <comment ref="R209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B220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г. Плес</t>
        </r>
      </text>
    </comment>
    <comment ref="B221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г. Плес</t>
        </r>
      </text>
    </comment>
    <comment ref="M221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снизилась отрицательная корректировка</t>
        </r>
      </text>
    </comment>
    <comment ref="Q221" authorId="0" shapeId="0">
      <text>
        <r>
          <rPr>
            <b/>
            <sz val="12"/>
            <color indexed="81"/>
            <rFont val="Tahoma"/>
            <family val="2"/>
            <charset val="204"/>
          </rPr>
          <t>Турбачкина Е.В.:</t>
        </r>
        <r>
          <rPr>
            <sz val="12"/>
            <color indexed="81"/>
            <rFont val="Tahoma"/>
            <family val="2"/>
            <charset val="204"/>
          </rPr>
          <t xml:space="preserve">
убрали бюджетную амортизацию по п. 43 Основ 1075</t>
        </r>
      </text>
    </comment>
    <comment ref="R221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B222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с коллекторов котельной г. Пучеж</t>
        </r>
      </text>
    </comment>
    <comment ref="B223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от сетей г. Пучеж</t>
        </r>
      </text>
    </comment>
    <comment ref="B224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 для потребителей в с. Илья-Высоково (от котельной ООО "Газпром теплоэнерго Иваново" )</t>
        </r>
      </text>
    </comment>
    <comment ref="T231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ПучежскаЯ МТС в Пучежском г.п.т точно будет расти на 12%</t>
        </r>
      </text>
    </comment>
    <comment ref="R235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T235" authorId="0" shapeId="0">
      <text>
        <r>
          <rPr>
            <b/>
            <sz val="12"/>
            <color indexed="81"/>
            <rFont val="Tahoma"/>
            <family val="2"/>
            <charset val="204"/>
          </rPr>
          <t>Турбачкина Е.В.:</t>
        </r>
        <r>
          <rPr>
            <sz val="12"/>
            <color indexed="81"/>
            <rFont val="Tahoma"/>
            <family val="2"/>
            <charset val="204"/>
          </rPr>
          <t xml:space="preserve">
предполагаем, что в г.п. Родники рост у всех РСО будет ниже, чем 12%, но пока индекстриальный парк не посчитан, там меняется схема </t>
        </r>
      </text>
    </comment>
    <comment ref="B238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выделились из ООО "УК Родники"</t>
        </r>
      </text>
    </comment>
    <comment ref="B240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Родниковское г.п.</t>
        </r>
      </text>
    </comment>
    <comment ref="B241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Родниковское г.п.</t>
        </r>
      </text>
    </comment>
    <comment ref="B242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Родниковское г.п.</t>
        </r>
      </text>
    </comment>
    <comment ref="B243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Парское с.п.</t>
        </r>
      </text>
    </comment>
    <comment ref="B244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Парское с.п.</t>
        </r>
      </text>
    </comment>
    <comment ref="B245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Филисовское с.п.</t>
        </r>
      </text>
    </comment>
    <comment ref="R245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T245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в Филисовском с.п. в  Филисово рост  10,6%</t>
        </r>
      </text>
    </comment>
    <comment ref="B246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Парское с.п.</t>
        </r>
      </text>
    </comment>
    <comment ref="T246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в Парском с.п. в с. парское рост 12%</t>
        </r>
      </text>
    </comment>
    <comment ref="B247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Филисовское с.п.</t>
        </r>
      </text>
    </comment>
    <comment ref="M247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расчет Фаттахова предварительный</t>
        </r>
      </text>
    </comment>
    <comment ref="R247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B248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Каминское с.п.</t>
        </r>
      </text>
    </comment>
    <comment ref="B249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Каминское с.п.</t>
        </r>
      </text>
    </comment>
    <comment ref="B250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Каминское с.п.</t>
        </r>
      </text>
    </comment>
    <comment ref="B251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Каминское с.п.</t>
        </r>
      </text>
    </comment>
    <comment ref="B252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Каминское с.п.</t>
        </r>
      </text>
    </comment>
    <comment ref="B253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Каминское с.п.</t>
        </r>
      </text>
    </comment>
    <comment ref="G259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концессия от 17.12.2024</t>
        </r>
      </text>
    </comment>
    <comment ref="G260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концессия от 17.12.2024</t>
        </r>
      </text>
    </comment>
    <comment ref="B274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Новогоряновское сельское поселение
</t>
        </r>
      </text>
    </comment>
    <comment ref="B275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Новогоряновское сельское поселение
</t>
        </r>
      </text>
    </comment>
    <comment ref="M275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расчет Семенова</t>
        </r>
      </text>
    </comment>
    <comment ref="R275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T275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в Новогоряновском с.п. в Новое Горяново рост 12% </t>
        </r>
      </text>
    </comment>
    <comment ref="B279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с. Новое Леушино</t>
        </r>
      </text>
    </comment>
    <comment ref="M279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новая долгосрочка</t>
        </r>
      </text>
    </comment>
    <comment ref="R279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M285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по расчету у ГВ 9,5%, но повысится из-за ИОР 1%</t>
        </r>
      </text>
    </comment>
    <comment ref="R287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T287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в г.о. Тейково у других РСО рост 12%</t>
        </r>
      </text>
    </comment>
    <comment ref="R294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M297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новая долгосрочка</t>
        </r>
      </text>
    </comment>
    <comment ref="T299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расчета тарифа Теплосети нет совсем, не знаю, что тут будет</t>
        </r>
      </text>
    </comment>
    <comment ref="R300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T300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под вопросом! Хотят взять котельную Центра-Профи себе, будет рост </t>
        </r>
      </text>
    </comment>
    <comment ref="B301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на новую долгосрочку 2029 г. поменять на ООО "ОКС"</t>
        </r>
      </text>
    </comment>
    <comment ref="B309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Китовское с.п.</t>
        </r>
      </text>
    </comment>
    <comment ref="B310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Китовское с.п.</t>
        </r>
      </text>
    </comment>
    <comment ref="M310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зашла нова РСО, рост тарифа очень высокий</t>
        </r>
      </text>
    </comment>
    <comment ref="B311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Колобовское г.п.</t>
        </r>
      </text>
    </comment>
    <comment ref="B312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Остаповское с.п.</t>
        </r>
      </text>
    </comment>
    <comment ref="B313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Остаповское с.п.</t>
        </r>
      </text>
    </comment>
    <comment ref="B314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Афанасьевское с.п.</t>
        </r>
      </text>
    </comment>
    <comment ref="B315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Перемиловское с.п.</t>
        </r>
      </text>
    </comment>
    <comment ref="B316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Васильевское с.п.</t>
        </r>
      </text>
    </comment>
    <comment ref="B317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Афанасьевское с.п.</t>
        </r>
      </text>
    </comment>
    <comment ref="B318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Семейкинское с.п.</t>
        </r>
      </text>
    </comment>
    <comment ref="M318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зашла нова РСО, рост тарифа очень высокий</t>
        </r>
      </text>
    </comment>
    <comment ref="R318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B319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Остаповское с.п.</t>
        </r>
      </text>
    </comment>
    <comment ref="B320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Остаповское с.п.</t>
        </r>
      </text>
    </comment>
    <comment ref="B322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Остаповское с.п.</t>
        </r>
      </text>
    </comment>
    <comment ref="B323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Остаповское с.п.</t>
        </r>
      </text>
    </comment>
    <comment ref="B324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Остаповское с.п.</t>
        </r>
      </text>
    </comment>
    <comment ref="B325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Остаповское с.п.</t>
        </r>
      </text>
    </comment>
    <comment ref="B330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Остаповское с.п.</t>
        </r>
      </text>
    </comment>
    <comment ref="B332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Китовское с.п.</t>
        </r>
      </text>
    </comment>
    <comment ref="M334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расчет Копышева</t>
        </r>
      </text>
    </comment>
    <comment ref="R334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T334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в г.о. Шуя как минимум для одного дома ТСЖ "Афанасьевский" (с коллекторов) рост точно будет 12%</t>
        </r>
      </text>
    </comment>
    <comment ref="B336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от котельной № 204</t>
        </r>
      </text>
    </comment>
    <comment ref="M337" authorId="4" shapeId="0">
      <text>
        <r>
          <rPr>
            <b/>
            <sz val="9"/>
            <color indexed="81"/>
            <rFont val="Tahoma"/>
            <family val="2"/>
            <charset val="204"/>
          </rPr>
          <t>Копышева М.C.:</t>
        </r>
        <r>
          <rPr>
            <sz val="9"/>
            <color indexed="81"/>
            <rFont val="Tahoma"/>
            <family val="2"/>
            <charset val="204"/>
          </rPr>
          <t xml:space="preserve">
Снижение полезного отпуска на 8,4%</t>
        </r>
      </text>
    </comment>
    <comment ref="R337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100% оплата</t>
        </r>
      </text>
    </comment>
    <comment ref="G338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концессия</t>
        </r>
      </text>
    </comment>
    <comment ref="G339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концессия и ОСНО</t>
        </r>
      </text>
    </comment>
    <comment ref="B346" authorId="5" shapeId="0">
      <text>
        <r>
          <rPr>
            <b/>
            <sz val="9"/>
            <color indexed="81"/>
            <rFont val="Tahoma"/>
            <family val="2"/>
            <charset val="204"/>
          </rPr>
          <t xml:space="preserve">2019 год: </t>
        </r>
        <r>
          <rPr>
            <sz val="9"/>
            <color indexed="81"/>
            <rFont val="Tahoma"/>
            <family val="2"/>
            <charset val="204"/>
          </rPr>
          <t>котельные с сетями №1, 10</t>
        </r>
        <r>
          <rPr>
            <b/>
            <sz val="9"/>
            <color indexed="81"/>
            <rFont val="Tahoma"/>
            <family val="2"/>
            <charset val="204"/>
          </rPr>
          <t xml:space="preserve">
2020 год:</t>
        </r>
        <r>
          <rPr>
            <sz val="9"/>
            <color indexed="81"/>
            <rFont val="Tahoma"/>
            <family val="2"/>
            <charset val="204"/>
          </rPr>
          <t xml:space="preserve"> котельная с сетями №1
</t>
        </r>
        <r>
          <rPr>
            <b/>
            <sz val="9"/>
            <color indexed="81"/>
            <rFont val="Tahoma"/>
            <family val="2"/>
            <charset val="204"/>
          </rPr>
          <t>2021 год:</t>
        </r>
        <r>
          <rPr>
            <sz val="9"/>
            <color indexed="81"/>
            <rFont val="Tahoma"/>
            <family val="2"/>
            <charset val="204"/>
          </rPr>
          <t xml:space="preserve"> котельная с сетями №1
</t>
        </r>
        <r>
          <rPr>
            <b/>
            <sz val="9"/>
            <color indexed="81"/>
            <rFont val="Tahoma"/>
            <family val="2"/>
            <charset val="204"/>
          </rPr>
          <t xml:space="preserve">2022 год: </t>
        </r>
        <r>
          <rPr>
            <sz val="9"/>
            <color indexed="81"/>
            <rFont val="Tahoma"/>
            <family val="2"/>
            <charset val="204"/>
          </rPr>
          <t>котельная с сетями №1</t>
        </r>
        <r>
          <rPr>
            <b/>
            <sz val="9"/>
            <color indexed="81"/>
            <rFont val="Tahoma"/>
            <family val="2"/>
            <charset val="204"/>
          </rPr>
          <t xml:space="preserve">
2023 год: котельная с сетями №1</t>
        </r>
      </text>
    </comment>
    <comment ref="B347" authorId="0" shapeId="0">
      <text>
        <r>
          <rPr>
            <sz val="10"/>
            <color indexed="81"/>
            <rFont val="Tahoma"/>
            <family val="2"/>
            <charset val="204"/>
          </rPr>
          <t>от котельной №10 ООО "РК-2"
 со 02.06.2022</t>
        </r>
      </text>
    </comment>
    <comment ref="B349" authorId="5" shapeId="0">
      <text>
        <r>
          <rPr>
            <b/>
            <sz val="9"/>
            <color indexed="81"/>
            <rFont val="Tahoma"/>
            <family val="2"/>
            <charset val="204"/>
          </rPr>
          <t xml:space="preserve">2019 год: </t>
        </r>
        <r>
          <rPr>
            <sz val="9"/>
            <color indexed="81"/>
            <rFont val="Tahoma"/>
            <family val="2"/>
            <charset val="204"/>
          </rPr>
          <t>17 ед. котельных на начало года: 2, 4, 7, 8, 9, 11, 12, 14, 15, 16, 18, 17, 19, 21, 22, 23, 24
с октября кот. 17, 19 передали в МУП "МУК"</t>
        </r>
        <r>
          <rPr>
            <b/>
            <sz val="9"/>
            <color indexed="81"/>
            <rFont val="Tahoma"/>
            <family val="2"/>
            <charset val="204"/>
          </rPr>
          <t xml:space="preserve">
2020 год:</t>
        </r>
        <r>
          <rPr>
            <sz val="9"/>
            <color indexed="81"/>
            <rFont val="Tahoma"/>
            <family val="2"/>
            <charset val="204"/>
          </rPr>
          <t xml:space="preserve"> 11 ед. котельных: 2, 7, 9, 11, 12, 14, 15, 16, 18, 23, 24
</t>
        </r>
        <r>
          <rPr>
            <b/>
            <sz val="9"/>
            <color indexed="81"/>
            <rFont val="Tahoma"/>
            <family val="2"/>
            <charset val="204"/>
          </rPr>
          <t xml:space="preserve">2021 год: </t>
        </r>
        <r>
          <rPr>
            <sz val="9"/>
            <color indexed="81"/>
            <rFont val="Tahoma"/>
            <family val="2"/>
            <charset val="204"/>
          </rPr>
          <t xml:space="preserve">2, 7, 11, 12 (Соболево), 14 (Ёлнать), 23, 24 - не обозначенные - в г. Юрьевец
</t>
        </r>
        <r>
          <rPr>
            <b/>
            <sz val="9"/>
            <color indexed="81"/>
            <rFont val="Tahoma"/>
            <family val="2"/>
            <charset val="204"/>
          </rPr>
          <t xml:space="preserve">2022 год: </t>
        </r>
        <r>
          <rPr>
            <sz val="9"/>
            <color indexed="81"/>
            <rFont val="Tahoma"/>
            <family val="2"/>
            <charset val="204"/>
          </rPr>
          <t>8 ед. котельных:2, 7, 11, 12 (Соболево), 14 (Ёлнать), 23, 24 - не обозначенные - в г. Юрьевец</t>
        </r>
      </text>
    </comment>
    <comment ref="B350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до 17.10.2025 - МУП "МУК" - с коллекторов и МУП "Коммунальщик" - конечный</t>
        </r>
      </text>
    </comment>
    <comment ref="B352" authorId="0" shapeId="0">
      <text>
        <r>
          <rPr>
            <sz val="10"/>
            <color indexed="81"/>
            <rFont val="Tahoma"/>
            <family val="2"/>
            <charset val="204"/>
          </rPr>
          <t xml:space="preserve">котельная №10: производство + часть сетей в контуре кот. 10 + сбыт </t>
        </r>
      </text>
    </comment>
    <comment ref="B359" authorId="0" shapeId="0">
      <text>
        <r>
          <rPr>
            <sz val="10"/>
            <color indexed="81"/>
            <rFont val="Tahoma"/>
            <family val="2"/>
            <charset val="204"/>
          </rPr>
          <t>бывшая котельная д/с Солнышко</t>
        </r>
      </text>
    </comment>
    <comment ref="G359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концессия</t>
        </r>
      </text>
    </comment>
    <comment ref="B360" authorId="0" shapeId="0">
      <text>
        <r>
          <rPr>
            <sz val="10"/>
            <color indexed="81"/>
            <rFont val="Tahoma"/>
            <family val="2"/>
            <charset val="204"/>
          </rPr>
          <t>17, 19, 22 г. Юрьевец
21 (Михайлово)</t>
        </r>
      </text>
    </comment>
    <comment ref="G360" authorId="0" shapeId="0">
      <text>
        <r>
          <rPr>
            <b/>
            <sz val="10"/>
            <color indexed="81"/>
            <rFont val="Tahoma"/>
            <family val="2"/>
            <charset val="204"/>
          </rPr>
          <t>Турбачкина Е.В.:</t>
        </r>
        <r>
          <rPr>
            <sz val="10"/>
            <color indexed="81"/>
            <rFont val="Tahoma"/>
            <family val="2"/>
            <charset val="204"/>
          </rPr>
          <t xml:space="preserve">
концессия</t>
        </r>
      </text>
    </comment>
    <comment ref="B362" authorId="0" shapeId="0">
      <text>
        <r>
          <rPr>
            <sz val="10"/>
            <color indexed="81"/>
            <rFont val="Tahoma"/>
            <family val="2"/>
            <charset val="204"/>
          </rPr>
          <t>9 (Юрьевец), 15 (Пелевино), 16 (Лобаны), 18 (Ёлнать)</t>
        </r>
      </text>
    </comment>
    <comment ref="B364" authorId="0" shapeId="0">
      <text>
        <r>
          <rPr>
            <sz val="10"/>
            <color indexed="81"/>
            <rFont val="Tahoma"/>
            <family val="2"/>
            <charset val="204"/>
          </rPr>
          <t>9 (Юрьевец), 15 (Пелевино), 16 (Лобаны), 18 (Ёлнать)</t>
        </r>
      </text>
    </comment>
  </commentList>
</comments>
</file>

<file path=xl/sharedStrings.xml><?xml version="1.0" encoding="utf-8"?>
<sst xmlns="http://schemas.openxmlformats.org/spreadsheetml/2006/main" count="4408" uniqueCount="772">
  <si>
    <t>Гаврилово-Посадский район</t>
  </si>
  <si>
    <t xml:space="preserve">Родниковский район </t>
  </si>
  <si>
    <t>Южский район</t>
  </si>
  <si>
    <t>Тейковский район</t>
  </si>
  <si>
    <t>Лухский район</t>
  </si>
  <si>
    <t>Палехский район</t>
  </si>
  <si>
    <t>Пестяковский район</t>
  </si>
  <si>
    <t>Приволжский район</t>
  </si>
  <si>
    <t>Пучежский район</t>
  </si>
  <si>
    <t>Савинский район</t>
  </si>
  <si>
    <t>г.Тейково</t>
  </si>
  <si>
    <t>Юрьевецкий район</t>
  </si>
  <si>
    <t>Городской округ/                                                                  муниципальный район</t>
  </si>
  <si>
    <t>Вичугский район</t>
  </si>
  <si>
    <t>г.Вичуга</t>
  </si>
  <si>
    <t>Заволжский район</t>
  </si>
  <si>
    <t>Ивановский район</t>
  </si>
  <si>
    <t>Ильинский район</t>
  </si>
  <si>
    <t>Кинешемский район</t>
  </si>
  <si>
    <t>ООО "Санаторий имени Станко"</t>
  </si>
  <si>
    <t>Шуйский район</t>
  </si>
  <si>
    <t>Комсомольский район</t>
  </si>
  <si>
    <t>Лежневский район</t>
  </si>
  <si>
    <t>м. Сосновый бор</t>
  </si>
  <si>
    <t>ГУП Ивановской области "Центр-Профи"</t>
  </si>
  <si>
    <t>услуги по передаче тепловой энергии</t>
  </si>
  <si>
    <t>ЗАО "Электроконтакт"</t>
  </si>
  <si>
    <t>с. Светиково</t>
  </si>
  <si>
    <t>с. Никольское</t>
  </si>
  <si>
    <t>с. Кукарино</t>
  </si>
  <si>
    <t>с. Хозниково</t>
  </si>
  <si>
    <t>ООО "Стеклолента"</t>
  </si>
  <si>
    <t>средневзвешенный по г. Приволжск</t>
  </si>
  <si>
    <t>средневзвешенный по г. Плес</t>
  </si>
  <si>
    <t>ООО "Берег"</t>
  </si>
  <si>
    <t xml:space="preserve">с. Междуреченск </t>
  </si>
  <si>
    <t>п. Светлый</t>
  </si>
  <si>
    <t>ООО "Тейковская котельная"</t>
  </si>
  <si>
    <t>ПТФ №3 ОАО ХБК "Шуйские ситцы"</t>
  </si>
  <si>
    <t>Фурмановский район</t>
  </si>
  <si>
    <t>Шуйское МУП ОК и ТС</t>
  </si>
  <si>
    <t>ОАО ХБК "Шуйские ситцы"</t>
  </si>
  <si>
    <t>для теплосетевых и теплоснабжающих организаций</t>
  </si>
  <si>
    <t>д. Прилив</t>
  </si>
  <si>
    <t>ООО "Галтекс"</t>
  </si>
  <si>
    <t>от собственных котельных, для потребителей</t>
  </si>
  <si>
    <t>ООО "Теплоснаб-Родники"</t>
  </si>
  <si>
    <t>для теплоснабжающих и теплосетевых организаций</t>
  </si>
  <si>
    <t>для потребителей</t>
  </si>
  <si>
    <t>ООО "Газпром теплоэнерго Иваново"</t>
  </si>
  <si>
    <t>ОГКОУ "Вичугская коррекционная школа-интернат №1"</t>
  </si>
  <si>
    <t>котельная № 1 в п. Новописцово</t>
  </si>
  <si>
    <t>котельная № 2 в п. Новописцово</t>
  </si>
  <si>
    <t>котельная № 4 в д. Семигорье</t>
  </si>
  <si>
    <t>котельная № 5 в п. Каменка</t>
  </si>
  <si>
    <t>котельная № 7 в п. Красный Октябрь</t>
  </si>
  <si>
    <t>котельная № 8 в д. Большие Ломы</t>
  </si>
  <si>
    <t>котельная № 9 в д. Чертовищи</t>
  </si>
  <si>
    <t>ООО "Приволжская коммуна"</t>
  </si>
  <si>
    <t>ОБСУ СО "Хозниковский психоневрологический интернат"</t>
  </si>
  <si>
    <t>АО "ИвГТЭ"</t>
  </si>
  <si>
    <t>ООО "Тепловик"</t>
  </si>
  <si>
    <t>Филиал "Ивановские ПГУ" АО "ИНТЕР РАО - Электрогенерация"</t>
  </si>
  <si>
    <t>ООО ДСОЛ КД "Березовая Роща"</t>
  </si>
  <si>
    <t>АО "Ресурсоснабжающая организация"</t>
  </si>
  <si>
    <t>АО "Поликор"</t>
  </si>
  <si>
    <t>ООО "ДХЗ - Производство"</t>
  </si>
  <si>
    <t>ООО "Тепло-город"</t>
  </si>
  <si>
    <t>ООО "Завод подъемников"</t>
  </si>
  <si>
    <t>с. Писцово, ул. Ярославская</t>
  </si>
  <si>
    <t>ФГБУЗ МЦ "Решма" ФМБА России</t>
  </si>
  <si>
    <t>с. Морозово</t>
  </si>
  <si>
    <t>с. Китово, для теплосетевых и теплоснабжающих организаций</t>
  </si>
  <si>
    <t>с. Хромцово</t>
  </si>
  <si>
    <t>-</t>
  </si>
  <si>
    <t>Верхнеландеховский район</t>
  </si>
  <si>
    <t>с. Крапивново</t>
  </si>
  <si>
    <t>г.о. Шуя</t>
  </si>
  <si>
    <t xml:space="preserve">с. Новое Горяново </t>
  </si>
  <si>
    <t>АО "Тейковское ПТС"</t>
  </si>
  <si>
    <t>ПАО "Т Плюс" (на территории Ивановской области)</t>
  </si>
  <si>
    <t>ООО "УК ИП "Родники"</t>
  </si>
  <si>
    <t>от котельной ООО «Приволжская коммуна»</t>
  </si>
  <si>
    <t>ООО "РТИК"</t>
  </si>
  <si>
    <t>от котельной ООО "Стеклолента" в д. Паршнево</t>
  </si>
  <si>
    <t xml:space="preserve">от котельной ООО "Тепловик" (п. Новые Горки) без преобразования на ТП                                                                                      </t>
  </si>
  <si>
    <t xml:space="preserve">от котельной ООО "Тепловик" (п. Новые Горки), с преобразованием на ТП                                                                                                                                                                          </t>
  </si>
  <si>
    <t>услуги по передаче тепловой энергии в д. Остапово</t>
  </si>
  <si>
    <t>услуги по передаче тепловой энергии в с. Китово</t>
  </si>
  <si>
    <t>от котельных № 17, 19, 21, 22</t>
  </si>
  <si>
    <t>ООО «ТЭС-Приволжск»</t>
  </si>
  <si>
    <t>п. Колобово</t>
  </si>
  <si>
    <t xml:space="preserve">ФГБУ "ЦЖКУ" Минобороны России </t>
  </si>
  <si>
    <t>ФГБУ "ЦЖКУ" Минобороны России</t>
  </si>
  <si>
    <t>ИНН</t>
  </si>
  <si>
    <t>АО "Водоканал"</t>
  </si>
  <si>
    <t>МУП "Теплосеть"</t>
  </si>
  <si>
    <t>услуги по передаче тепловой энергии от котельной ООО «Завод Подъемников» в пгт. Лежнево, ул. Ивановская</t>
  </si>
  <si>
    <t>ООО "Коммунальщик Ресурс"</t>
  </si>
  <si>
    <t>ООО "Теплоцентраль"</t>
  </si>
  <si>
    <t>ООО "ТСК"</t>
  </si>
  <si>
    <t>с коллекторов котельной</t>
  </si>
  <si>
    <t>г.п. Фурманов и Иванковское с.п., для потребителей</t>
  </si>
  <si>
    <t>с. Китово, для потребителей</t>
  </si>
  <si>
    <t>АО "НКХ"</t>
  </si>
  <si>
    <t>от собственной котельной</t>
  </si>
  <si>
    <t>услуги по передаче тепловой энергии в с. Сергеево</t>
  </si>
  <si>
    <t>от котельных № 2, 7, 11, 12, 14, 23, 24</t>
  </si>
  <si>
    <t>с. Богородское</t>
  </si>
  <si>
    <t>с. Озерный</t>
  </si>
  <si>
    <t>с. Бибирево</t>
  </si>
  <si>
    <t>с. Ново-Талицы, д Коляново, с. Богородское</t>
  </si>
  <si>
    <t>ФГБУ "ЦЖКУ" Минобороны России (г. Наволоки, п. Лесное)</t>
  </si>
  <si>
    <t>от котельной №6</t>
  </si>
  <si>
    <t xml:space="preserve">МУП «Подозерское ЖКХ» </t>
  </si>
  <si>
    <t xml:space="preserve">с. Подозерский </t>
  </si>
  <si>
    <t>ООО "РК-2"</t>
  </si>
  <si>
    <t>НДС не облагается</t>
  </si>
  <si>
    <t>без НДС</t>
  </si>
  <si>
    <t>МУП ОК и ТС г. Вичуга</t>
  </si>
  <si>
    <t>ООО "Теплоснаб-Родники" (г. Вичуга)</t>
  </si>
  <si>
    <t>население, за исключением потребителей, расположенных в г. Вичуге по ул. Кинешемской, д. 40</t>
  </si>
  <si>
    <t>население, для потребителей, расположенных в г. Вичуге по ул. Кинешемской, д. 40</t>
  </si>
  <si>
    <t>для теплоснабжающих и теплосетевых организаций, от котельных на ул. Герцена, ул. Спортивная, ул. Фрунзе, ул. Калинина</t>
  </si>
  <si>
    <t>ООО "СТЭК (котельная ЦРБ)</t>
  </si>
  <si>
    <t>МУП "Коммунальщик</t>
  </si>
  <si>
    <t>население, за исключением ул. Ивановская, д. 71, д. 73 корпус 1, д. 73 корпус 2</t>
  </si>
  <si>
    <t>ООО "ТЭС"</t>
  </si>
  <si>
    <t>МУП "МПО ЖКХ"</t>
  </si>
  <si>
    <t>МУП «Наволоки»</t>
  </si>
  <si>
    <t>МУП района «Решма»</t>
  </si>
  <si>
    <t>ФКУ ИК-4 УФСИН России по Ивановской области</t>
  </si>
  <si>
    <t>население (за исключением потребителей, проживающих в г. Кохма, ул. Ивановская, д. 1Г)</t>
  </si>
  <si>
    <t>население (для потребителей, проживающих в г. Кохма, ул. Ивановская, д. 1Г)</t>
  </si>
  <si>
    <t>МП "ЖКХ"</t>
  </si>
  <si>
    <t>с. Октябрьский</t>
  </si>
  <si>
    <t>МП "Теплосервис"</t>
  </si>
  <si>
    <t>ООО "Агентство Вест"</t>
  </si>
  <si>
    <t>МУП ЖКХ «Тепловик»</t>
  </si>
  <si>
    <t>ООО "Система Альфа"</t>
  </si>
  <si>
    <t>ООО "МИЦ"</t>
  </si>
  <si>
    <t>ЧУ «Санаторий «Актер-Плес» СТД РФ</t>
  </si>
  <si>
    <t>ООО "Пучежская МТС"</t>
  </si>
  <si>
    <t>АО "Пучежская  МТС"</t>
  </si>
  <si>
    <t>МУП "Пучежская сетевая компания"</t>
  </si>
  <si>
    <t>для теплосетевых и теплоснабжающих организаций  г.п. Пучеж</t>
  </si>
  <si>
    <t>ПАО "Россети Центр и Приволжье" (филиал "Ивэнерго")</t>
  </si>
  <si>
    <t>ООО "Энергетик"</t>
  </si>
  <si>
    <t>ООО «КЭС-Савино»</t>
  </si>
  <si>
    <t>МУП ЖКХ "Нерльское коммунальное объединение"</t>
  </si>
  <si>
    <t>ТНВ "ООО "Агромаркет и компания"</t>
  </si>
  <si>
    <t>МУП ЖКХ Фурмановского муниципального района</t>
  </si>
  <si>
    <t>с. Афанасьевское</t>
  </si>
  <si>
    <t>МУП "ЖКХ Шуйского муниципального района"</t>
  </si>
  <si>
    <t>д. Филино (от котельной ОАО ХБК "Шуйские ситцы")</t>
  </si>
  <si>
    <t>ООО "Тепло Людям. Южа"</t>
  </si>
  <si>
    <t xml:space="preserve">п. Старая Вичуга, ул. Комсомольская </t>
  </si>
  <si>
    <t xml:space="preserve">п. Старая Вичуга, ул. Северная </t>
  </si>
  <si>
    <t>п. Верхний  Ландех</t>
  </si>
  <si>
    <t>с. Мыт</t>
  </si>
  <si>
    <t>Наименование организации, месторасположение источника тепловой энергии, вид тарифа</t>
  </si>
  <si>
    <t>с. Ратницкое</t>
  </si>
  <si>
    <t>с. Шекшово</t>
  </si>
  <si>
    <t>с. Новоселка</t>
  </si>
  <si>
    <t>с. Осановец</t>
  </si>
  <si>
    <t xml:space="preserve">п. Липовая Роща </t>
  </si>
  <si>
    <t xml:space="preserve">г. Гаврилов Посад, котельная "Городок" </t>
  </si>
  <si>
    <t xml:space="preserve">г. Гаврилов Посад, ЦРБ </t>
  </si>
  <si>
    <t>д. Буньково</t>
  </si>
  <si>
    <t>с. Чернореченский</t>
  </si>
  <si>
    <t>д. Ермолино</t>
  </si>
  <si>
    <t>ООО "НТС"</t>
  </si>
  <si>
    <t>ООО "ИнвестЭнерго"</t>
  </si>
  <si>
    <t>с. Позвязновское</t>
  </si>
  <si>
    <t>котельная школы №10</t>
  </si>
  <si>
    <t>котельная ЦРБ</t>
  </si>
  <si>
    <t>п. Савино, ул. Первомайская</t>
  </si>
  <si>
    <t>п. Савино, ЦРБ</t>
  </si>
  <si>
    <t>с. Архиповка</t>
  </si>
  <si>
    <t xml:space="preserve"> г. Фурманов, ул. Жуковского</t>
  </si>
  <si>
    <t xml:space="preserve"> г. Фурманов, ул. Д. Бедного</t>
  </si>
  <si>
    <t>Период действия тарифа (цены)</t>
  </si>
  <si>
    <t>Рост, %</t>
  </si>
  <si>
    <t>Реквизиты постановления Департамента энергетики и тарифов Ивановской области, которым утвержден тариф (цена)</t>
  </si>
  <si>
    <t>с НДС</t>
  </si>
  <si>
    <t>СЦТ * №1 (для потребителей, подключенных к тепловым сетям ПАО «Т Плюс», и население по ул. 3-я Южная, 4А)</t>
  </si>
  <si>
    <t>СЦТ №1 (для потребителей, поставка тепловой энергии которым осуществляется с использованием тепловых сетей ПАО «Т Плюс», до 28.12.2021г. находившихся в эксплуатации у ЗАО «ИвТБС»)</t>
  </si>
  <si>
    <t>СЦТ №1 (для потребителей, подключенных к тепловым сетям ООО «ТЭС» (кроме населения)</t>
  </si>
  <si>
    <t>СЦТ №1 (для потребителей, подключенных к тепловым сетям ООО «ТЭС» (население по ул. Лежневская, д. 164а, 166а, ул. Московская, д. 62)</t>
  </si>
  <si>
    <t>СЦТ №1 (для потребителей, подключенных к тепловым сетям ООО «Энергосервисная компания»)</t>
  </si>
  <si>
    <t>СЦТ №1 (для потребителей, подключенных к тепловым сетям ООО «Энергосетьком»)</t>
  </si>
  <si>
    <t>СЦТ №1 (для потребителей, подключенных к тепловым сетям ООО «Ивановская областная типография – ИОТ»)</t>
  </si>
  <si>
    <t>СЦТ №25 (для потребителей, имевших договорные отношения с АО «Ивхимпром» на дату, предшествующую дате окончания переходного периода)</t>
  </si>
  <si>
    <t>СЦТ №33 (для потребителей, имевших договорные отношения с ООО «Ресурсэнерго» на дату, предшествующую дате окончания переходного периода)</t>
  </si>
  <si>
    <t>СЦТ №1, 2, 3, 4, 5, 6, 7, 8, 9, 10, 11, 12, 13 14, 15, 16, 17, 18, 19, 20, 21 (от сетей), 22, 23, 24, 25, 26, 27, 28, 29, 30, 31, 32, 33, 34 (от сетей), 35, 36, 37, 38, 39, 40, 41, 42, 43, 46, 47, 48, 49, 50, 51</t>
  </si>
  <si>
    <t>СЦТ №44 (на коллекторах котельной АО «Владгазкомпания», ул. Революционная, д. 26, корп. 1, соор. 1)</t>
  </si>
  <si>
    <t>СЦТ №45 (от котельной АО «Владгазкомпания», мкр. Новая Ильинка)</t>
  </si>
  <si>
    <t>СЦТ №21 (на коллекторах котельной № 46 АО «ИвГТЭ»)</t>
  </si>
  <si>
    <t>СЦТ №34 (на коллекторах котельной ООО «СТС»)</t>
  </si>
  <si>
    <t>* СЦТ - система централизованного теплоснабжения.</t>
  </si>
  <si>
    <t>услуги по передаче тепловой энергии (в части передачи тепловой энергии с использованием тепловых сетей по концессионному соглашению)</t>
  </si>
  <si>
    <t>на коллекторах котельной №42 г. Иваново, м. Балино, для потребителей Новоталицкого с.п. Ивановского м.р.</t>
  </si>
  <si>
    <t>АО "ПСК" (ЕТО-2)</t>
  </si>
  <si>
    <t>ФГБОУ ВО Ивановская пожарно-спасательная академия ГПС МЧС России (ЕТО-3)</t>
  </si>
  <si>
    <t>ООО "Квартал" (ЕТО-6)</t>
  </si>
  <si>
    <t>МУП ЖКХ Тейковского муниципального района</t>
  </si>
  <si>
    <t>ФГБУ «СПб НИИФ» Минздрава России (филиал Санаторий «Плес»)</t>
  </si>
  <si>
    <t>от котельных № 9, 15, 16, 18 (от сетей)</t>
  </si>
  <si>
    <t>от котельных № 9, 15, 16, 18 (с коллекторов)</t>
  </si>
  <si>
    <t>МУП "Коммунальщик"</t>
  </si>
  <si>
    <t>ООО "КЭС-Тейково"</t>
  </si>
  <si>
    <t>для потребителей г. Заволжск, от котельных на ул. Герцена, ул. Спортивная, ул. Фрунзе, ул. Калинина</t>
  </si>
  <si>
    <t>ООО "Тепло Людям. Палех"</t>
  </si>
  <si>
    <t>г. Кинешма</t>
  </si>
  <si>
    <t>в паре от сетей</t>
  </si>
  <si>
    <t>г.о. Иваново, зона деятельности ЕТО-1, ценовая зона теплоснабжения, в которой устанавливается предельный уровень цены на тепловую энергию, поставляемую ЕТО потребителям</t>
  </si>
  <si>
    <t>ООО "МИЦ", п. Грозилово</t>
  </si>
  <si>
    <t>население, для потребителей, указанных в примечании к приложению 2 к постановлению</t>
  </si>
  <si>
    <t>население, за исключением потребителей, указанных в примечании к приложению 2 к постановлению</t>
  </si>
  <si>
    <t>услуги по передаче тепловой энергии от котельной №10</t>
  </si>
  <si>
    <t>без НДС / с НДС</t>
  </si>
  <si>
    <t>Тариф на тепловую энергию для потребителей (без НДС)</t>
  </si>
  <si>
    <t>Тариф на тепловую энергию для населения (с НДС)</t>
  </si>
  <si>
    <t>НДС</t>
  </si>
  <si>
    <t>г. Наволоки, котельная квартала Б</t>
  </si>
  <si>
    <t>д. Новинки</t>
  </si>
  <si>
    <t>с. Первомайский</t>
  </si>
  <si>
    <t>от тепловых сетей</t>
  </si>
  <si>
    <t>г. Пучеж, от котельных на ул. П. Зарубина, д. 11б, ул. Грибоедова, д. 9, ул. Садовая, д. 6, ул. 50 лет ВЛКСМ, д. 3, ул. Ленина, д. 48а</t>
  </si>
  <si>
    <t>с. Илья-Высоково</t>
  </si>
  <si>
    <t>г. Пучеж, от котельной на ул. Калинина, д.2</t>
  </si>
  <si>
    <t>от котельной ООО "Курорт "Оболсуново", для теплосетевых и теплоснабжающих организаций</t>
  </si>
  <si>
    <t>от котельной ООО "Курорт "Оболсуново", для потребителей от сетей</t>
  </si>
  <si>
    <t>в воде от сетей</t>
  </si>
  <si>
    <t>услуги по передаче тепловой энергии от котельных ООО «Тейковская котельная» и ТНВ «ООО «Агромаркет» и компания»</t>
  </si>
  <si>
    <t>котельная №1</t>
  </si>
  <si>
    <t>коллекторов котельных</t>
  </si>
  <si>
    <t>доля оплаты</t>
  </si>
  <si>
    <t>МУП "МУК"</t>
  </si>
  <si>
    <t>население, ул. Ивановская, д. 71, д. 73, корпус 1, д. 73, корпус 2</t>
  </si>
  <si>
    <t>д. жд. ст Ермолино, ул. Завокзальная</t>
  </si>
  <si>
    <t>для потребителей в системе теплоснабжения МУПП "Кохмабытсервис" (котельная г. Кохма, ул. Рабочая, 13)</t>
  </si>
  <si>
    <t>для потребителей в СЦТ № 1 (в системе теплоснабжения ТЭЦ ПАО «Т Плюс»)</t>
  </si>
  <si>
    <t>для потребителей в СЦТ № 2 (в системе теплоснабжения ООО «Крайтекс-Ресурс») (дом по адресу: г. Кохма ул. Октябрьская, д. 20а )</t>
  </si>
  <si>
    <t>от тепловых сетей для прочих потребителей по адресу ул. Ивановская, д. 18 (в случае их переключения на котельную ООО "ИТЭС")</t>
  </si>
  <si>
    <t>от тепловых сетей (бюджетные и прочие потребители)</t>
  </si>
  <si>
    <t>с коллекторов котельной (прочие потребители)</t>
  </si>
  <si>
    <t>для потребителей с. Октябрьский</t>
  </si>
  <si>
    <t>услуги по передаче тепловой энергии от ФГБУ ЦЖКУ Минобороны России</t>
  </si>
  <si>
    <t>ООО "Тепловые системы"(ЕТО-5)</t>
  </si>
  <si>
    <t>для потребителей, имевших договорные отношения с ЗАО «НТК» на дату, предшествующую дате окончания переходного периода</t>
  </si>
  <si>
    <t>для потребителей, за исключением потребителей, имевших договорные отношения с ЗАО «НТК» на дату, предшествующую дате окончания переходного периода</t>
  </si>
  <si>
    <t>услуги по передаче тепловой энергии от котельной МУП ЖКХ "Нерльское коммунальное объединение" в с. Оболсуново</t>
  </si>
  <si>
    <t>МУП "Поволжская сетевая компания"</t>
  </si>
  <si>
    <t>ИП Шорохов С.В.</t>
  </si>
  <si>
    <t>1 пг</t>
  </si>
  <si>
    <t>2 пг</t>
  </si>
  <si>
    <t>2021-2025</t>
  </si>
  <si>
    <t>2024-2028</t>
  </si>
  <si>
    <t>Период регулирования (годы)</t>
  </si>
  <si>
    <t>2022-2026</t>
  </si>
  <si>
    <t>2023-2025</t>
  </si>
  <si>
    <t>АО "Проектный институт "Гипрокоммунэнерго"</t>
  </si>
  <si>
    <t>2023-2027</t>
  </si>
  <si>
    <t>ООО "ТО Китово"</t>
  </si>
  <si>
    <t>2024-2026</t>
  </si>
  <si>
    <t>ООО "ИБК"</t>
  </si>
  <si>
    <t xml:space="preserve">МУП «Комсервис» </t>
  </si>
  <si>
    <t>2022-2027</t>
  </si>
  <si>
    <t>ООО "ТеплоЭнерго+"</t>
  </si>
  <si>
    <t>услуги по передаче тепловой энергии от котельной №3 ООО "Эквуд"</t>
  </si>
  <si>
    <t>от котельной д. Горячево</t>
  </si>
  <si>
    <t>д. Городок</t>
  </si>
  <si>
    <t>д. Милюковка</t>
  </si>
  <si>
    <t>ООО "ИТЭС"</t>
  </si>
  <si>
    <t>для потребителей (от котельной д. Пеньки)</t>
  </si>
  <si>
    <t>для потребителей (от котельной п. Палех, ул. Производственная)</t>
  </si>
  <si>
    <r>
      <t xml:space="preserve">ООО "Эквуд" (от БМК №1, 2, 3)  </t>
    </r>
    <r>
      <rPr>
        <sz val="10"/>
        <rFont val="Arial Cyr"/>
        <charset val="204"/>
      </rPr>
      <t/>
    </r>
  </si>
  <si>
    <t>услуги по передаче тепловой энергии от котельной ТНВ «ООО «Агромаркет» и компания»</t>
  </si>
  <si>
    <t xml:space="preserve">население, для потребителей, за исключением указанных в примечании 1 приложения 2 к постановлению </t>
  </si>
  <si>
    <t xml:space="preserve">население, для потребителей, указанных в примечании 1 приложения 2 к постановлению </t>
  </si>
  <si>
    <t>население (для потребителей, указанных примечании к приложению 3 к постановлению)</t>
  </si>
  <si>
    <t>население (кроме потребителей, указанных примечании к приложению 3 к постановлению)</t>
  </si>
  <si>
    <t>Ильинский м.р.</t>
  </si>
  <si>
    <t>Городской округ / муниципальный район</t>
  </si>
  <si>
    <t>РСО</t>
  </si>
  <si>
    <t>Тариф для населения на 2024 год, руб./Гкал (с НДС)</t>
  </si>
  <si>
    <t>Населенный пункт</t>
  </si>
  <si>
    <t>п. Ильинское</t>
  </si>
  <si>
    <t>Лежневский м.р.</t>
  </si>
  <si>
    <t>Приволжский м.р.</t>
  </si>
  <si>
    <t>г. Плес</t>
  </si>
  <si>
    <t>Родниковский м.р.</t>
  </si>
  <si>
    <t>Фурмановский м.р.</t>
  </si>
  <si>
    <t>г. Фурманов</t>
  </si>
  <si>
    <t>д. Иванково</t>
  </si>
  <si>
    <t>автоматизировали котельную</t>
  </si>
  <si>
    <t>убрали из НВВ бюджетную амортизацию</t>
  </si>
  <si>
    <t>рост ПО, снижение нормативных потерь</t>
  </si>
  <si>
    <t>Комментарий</t>
  </si>
  <si>
    <t>д. Филино</t>
  </si>
  <si>
    <t>Шуйский м.р.</t>
  </si>
  <si>
    <t>Снижение ОР и расхода ЭЭ у ГУП "Центр-Профи"</t>
  </si>
  <si>
    <t>Исключение бюджетных средств на покупку ТЭ у Ш.ситцев</t>
  </si>
  <si>
    <t>Заморозка льготного на предельном уровне</t>
  </si>
  <si>
    <t>Информация о тарифах на тепловую энергию для населения на 2024 год</t>
  </si>
  <si>
    <t>с. Чернцы</t>
  </si>
  <si>
    <t>д. Малышево</t>
  </si>
  <si>
    <t xml:space="preserve">с. Каминский </t>
  </si>
  <si>
    <t xml:space="preserve">с. Михайловское </t>
  </si>
  <si>
    <t>с. Острецово</t>
  </si>
  <si>
    <t>д. Тайманиха</t>
  </si>
  <si>
    <t>с. Юдинка</t>
  </si>
  <si>
    <t>от котельной г. Родники, ул. Советская, д. 4</t>
  </si>
  <si>
    <t>от котельной г. Родники, ул. Большая Рыбаковская, д. 54а</t>
  </si>
  <si>
    <t>г.Иваново (в ценовой зоне теплоснабжения)</t>
  </si>
  <si>
    <t>ПАО "Т Плюс"</t>
  </si>
  <si>
    <t>ООО "Контур-Т"</t>
  </si>
  <si>
    <t>ООО "Энергосистема"</t>
  </si>
  <si>
    <t>ООО "ТЕПЛОПРОМ ПЛЮС"</t>
  </si>
  <si>
    <t>ЦЗ</t>
  </si>
  <si>
    <t>для потребителей с. Писцово</t>
  </si>
  <si>
    <t>ООО "Тепло Людям. Пестяки"</t>
  </si>
  <si>
    <t>п. Пестяки, с. Демидово</t>
  </si>
  <si>
    <t>с. Заречный (газовая котельная)</t>
  </si>
  <si>
    <t>ООО "КПР"</t>
  </si>
  <si>
    <t>ООО «НСК"</t>
  </si>
  <si>
    <t>для потребителей с. Ингарь</t>
  </si>
  <si>
    <t>для потребителей с. Толпыгино</t>
  </si>
  <si>
    <t>для потребителей с. Новое</t>
  </si>
  <si>
    <t>для теплосетевых и теплоснабжающих организаций  с. Ингарь</t>
  </si>
  <si>
    <t>для теплосетевых и теплоснабжающих организаций с. Толпыгино</t>
  </si>
  <si>
    <t>для теплосетевых и теплоснабжающих организаций  с. Новое</t>
  </si>
  <si>
    <t>Тариф на 31.12.2024 г., руб./Гкал</t>
  </si>
  <si>
    <t>Тариф на 2025 год, руб./Гкал</t>
  </si>
  <si>
    <t>01.01.2025-31.12.2025</t>
  </si>
  <si>
    <t>от 27.10.2023 № 41-т/12 (в ред. от 11.10.2024 № 36-т/3)</t>
  </si>
  <si>
    <t>от 27.10.2023 № 41-т/11 (в ред. от 11.10.2024 № 36-т/4)</t>
  </si>
  <si>
    <t>2025-2029</t>
  </si>
  <si>
    <t>от 11.10.2024 № 36-т/5</t>
  </si>
  <si>
    <t>от 19.11.2021 № 51-т/10 (в ред. 11.10.2024 № 36-т/6)</t>
  </si>
  <si>
    <t>2025-2027</t>
  </si>
  <si>
    <t>Информация об утвержденных ценах (тарифах) на тепловую энергию и на услуги по передаче тепловой энергии для потребителей Ивановской области на 2025 год</t>
  </si>
  <si>
    <t>от 06.10.2023 № 38-т/4 (в ред. от 11.10.2024 № 36-т/8)</t>
  </si>
  <si>
    <t>от 10.09.2021 № 37-т/1 (в ред. от 11.10.2024 № 36-т/9)</t>
  </si>
  <si>
    <t>от 30.06.2023 № 25-т/1 (в ред. от 11.10.2024 № 36-т/11)</t>
  </si>
  <si>
    <t>от 06.10.2023 № 38-т/10 (в ред. от 11.10.2024 № 36-т/14)</t>
  </si>
  <si>
    <t>от 30.11.2022 № 56-т/1 (в ред. от 11.10.2024 № 36-т/13)</t>
  </si>
  <si>
    <t xml:space="preserve">от 16.11.2022 № 49-т/24 (в ред. от 11.10.2024 № 36-т/16) </t>
  </si>
  <si>
    <r>
      <t xml:space="preserve">ООО </t>
    </r>
    <r>
      <rPr>
        <b/>
        <sz val="12"/>
        <color rgb="FFC00000"/>
        <rFont val="Times New Roman"/>
        <family val="1"/>
        <charset val="204"/>
      </rPr>
      <t>"Объединенные коммунальные системы"</t>
    </r>
  </si>
  <si>
    <t>от 13.10.2023 № 39-т/4 (в ред. от 11.10.2024 № 36-т/18)</t>
  </si>
  <si>
    <t>от 13.10.2023 № 39-т/14 (в ред. от 11.11.2024 № 36-т/19)</t>
  </si>
  <si>
    <t>от 29.10.2021 № 47-т/7 (в ред. от 18.10.2024 № 38-т/3)</t>
  </si>
  <si>
    <t>от 15.11.2022 № 48-т/46  (в ред. от 18.10.2024 № 38-т/3)</t>
  </si>
  <si>
    <t>от 10.11.2023 № 44-т/7 (в ред. от 18.10.2024 № 38-т/4)</t>
  </si>
  <si>
    <t>от 17.11.2023 № 45-т/1 (в ред. от 18.10.2024 № 38-т/1)</t>
  </si>
  <si>
    <t>от 01.12.2023 № 48-т/6 (в ред. от 18.10.2024 № 38-т/2)</t>
  </si>
  <si>
    <t>от 18.10.2024 № 38-т/7</t>
  </si>
  <si>
    <t>от 22.03.2024 № 9-т/2 (в ред. от 18.10.2024 № 38-т/9)</t>
  </si>
  <si>
    <t>от 03.11.2023 № 43-т/1 (в ред. от 18.10.2024 № 38-т/11)</t>
  </si>
  <si>
    <t>от 26.11.2021 № 52-т/1 (в ред. от 18.10.2024 № 38-т/11)</t>
  </si>
  <si>
    <t>от 25.11.2022 № 54-т/4 (в ред. от 18.10.2024 № 38-т/12)</t>
  </si>
  <si>
    <t>от 06.10.2023 № 38-т/11 (в ред. от 18.10.2024 № 38-т/13)</t>
  </si>
  <si>
    <t>от 25.10.2024 № 39-т/1</t>
  </si>
  <si>
    <t>от 16.11.2022 № 49-т/23 (в ред. от 25.10.2024 № 39-т/1)</t>
  </si>
  <si>
    <t>от 20.10.2023 № 40-т/10 (в ред. от 25.10.2024 № 39-т/2)</t>
  </si>
  <si>
    <t>от 18.12.2020 № 73-т/14 (в ред. от 25.10.2024 № 39-т/14)</t>
  </si>
  <si>
    <t>АО "Надежда"</t>
  </si>
  <si>
    <t>от 10.11.2023 № 44-т/8 (в ред. от 25.10.2024 № 39-т/11)</t>
  </si>
  <si>
    <t>от 24.11.2023 № 46-т/7 (в ред.от 25.10.2024 № 39-т/10)</t>
  </si>
  <si>
    <t>от 03.11.2023 № 43-т/9 (от 25.10.2024 № 39-т/4)</t>
  </si>
  <si>
    <t>от 03.11.2023 № 43-т/8 (в ред. от 25.10.2024 № 39-т/5)</t>
  </si>
  <si>
    <t>от 10.11.2023 № 44-т/2 (в ред. от 25.10.2024 № 39-т/13)</t>
  </si>
  <si>
    <t>2025-2031</t>
  </si>
  <si>
    <t>от 24.06.2022 № 21-т/3 (в ред. от 01.11.2024 № 40-т/4)</t>
  </si>
  <si>
    <t>от 15.12.2023 № 52-т/8 (в ред. от 01.11.2024 № 40-т/1)</t>
  </si>
  <si>
    <t>от 25.11.2022  № 54-т/3 (в ред. от 08.11.2024 № 41-т/2)</t>
  </si>
  <si>
    <t>от 27.10.2023 № 41-т/15 (в ред. от 08.11.2024 № 41-т3)</t>
  </si>
  <si>
    <t>от 13.10.2023 № 39-т/12 (в ред. от 08.11.2024 № 41-т/4)</t>
  </si>
  <si>
    <t>от 20.10.2023 № 40-т/5 (в ред. от 08.11.2024 № 41-т/5)</t>
  </si>
  <si>
    <t>от 27.10.2023 № 41-т/6 (в ред. от 08.11.2024 № 41-т/9)</t>
  </si>
  <si>
    <t>от 10.12.2021 № 55-т/10 (в ред. от 08.11.2024 № 41-т/6)</t>
  </si>
  <si>
    <t>2024-2027</t>
  </si>
  <si>
    <t>от 15.11.2022 № 48-т/29 (в ред. от 15.11.2024 № 46-т/6)</t>
  </si>
  <si>
    <t>от 03.11.2023 № 43-т/4 (в ред. от 15.11.2024 № 43-т/7)</t>
  </si>
  <si>
    <t>от 10.11.2023 № 44-т/4 (в ред. от 15.11.2024 № 43-т/8)</t>
  </si>
  <si>
    <t>Ставка НДС</t>
  </si>
  <si>
    <t>нет</t>
  </si>
  <si>
    <t>от 22.11.2024 № 44-т/1</t>
  </si>
  <si>
    <t>от 27.10.2023 № 41-т/10 (в ред. от 11.10.2024 № 36-т/17)</t>
  </si>
  <si>
    <t>от 09.04.2024 № 12-т/1 (ЭОТ, в ред. от 15.11.2024 № 43-т/9), от 20.12.2023 № 54-т/3 (льготный для населения, в ред. от 15.11.2024 № 43-т/9)</t>
  </si>
  <si>
    <t>для теплоснабжающих и теплосетевых организаций от котельной №10</t>
  </si>
  <si>
    <t>от 24.11.2022 № 53-т/6  (в ред. от 29.11.2024 № 46-т/4)</t>
  </si>
  <si>
    <t>от 17.12.2020 № 72-т/6 (в ред. от 29.11.2024 № 46-т/1))</t>
  </si>
  <si>
    <t>от 20.12.2023 № 54-т/4 (в ред. от 29.11.2024 № 46-т/1)</t>
  </si>
  <si>
    <t>от 10.11.2023 № 44-т/1 (в ред. от 29.11.2024 № 46-т/2)</t>
  </si>
  <si>
    <t>от 29.11.2024 № 46-т/5</t>
  </si>
  <si>
    <t>от 26.12.2023 № 55-т/1 (в ред. от 29.11.2024 № 46-т/6)</t>
  </si>
  <si>
    <t>услуги по передаче тепловой энергии  с. Ингарь</t>
  </si>
  <si>
    <t>услуги по передаче тепловой энергии  с. Толпыгино</t>
  </si>
  <si>
    <t>услуги по передаче тепловой энергии  с. Новое</t>
  </si>
  <si>
    <t>ООО "Теплоресурс"</t>
  </si>
  <si>
    <t>от 06.12.2024 № 48-т/7</t>
  </si>
  <si>
    <t xml:space="preserve">население (для потребителей, за исключением проживающих по адресам с. Сергеево, д. 21, д. 23) </t>
  </si>
  <si>
    <t xml:space="preserve">население (для потребителей, проживающих по адресам с. Сергеево, д. 21, д. 23) </t>
  </si>
  <si>
    <t>от 24.11.2022 № 53-т/7 (в ред. от 01.11.2024 № 40-т/2)</t>
  </si>
  <si>
    <t>население (для потребителей, проживающих по адресам: д. Новинки, ул. Парковая, д. 1 - д. 8)</t>
  </si>
  <si>
    <t>население за исключением потребителей, проживающих по адресам: д. Новинки, ул. Парковая, д. 1 - д. 8)</t>
  </si>
  <si>
    <t>от 24.01.2023 № 2-т/2 (в ред. от 06.12.2024 № 48-т/11)</t>
  </si>
  <si>
    <t>от 01.12.2023 № 48-т/1 (в ред. от 06.12.2024 № 48-т/8)</t>
  </si>
  <si>
    <t>от 08.12.2023 № 49-т/1 (в ред. от 06.12.2024 № 48-т/10)</t>
  </si>
  <si>
    <t>от 24.11.2022 № 53-т/5  (в ред. от 29.11.2024 № 46-т/8)</t>
  </si>
  <si>
    <t>от 13.12.2024 № 50-т/1</t>
  </si>
  <si>
    <t>от 13.12.2024 № 50-т/3</t>
  </si>
  <si>
    <t>с. Коротиха, с. Курень,  с. Колшево, с. Есиплево, с. Воздвиженье Заволжского района</t>
  </si>
  <si>
    <t>МУП "РСО"</t>
  </si>
  <si>
    <t>от 01.12.2023 № 48-т/4 (в ред. от 13.12.2024 № 50-т/8)</t>
  </si>
  <si>
    <t>от 13.12.2024 № 54-т/10</t>
  </si>
  <si>
    <t>2025</t>
  </si>
  <si>
    <t>от 08.11.2023 № 49-т/6 (в ред. от 13.12.2024 № 50-т/5)</t>
  </si>
  <si>
    <t>от 19.12.2024 № 53-т/2</t>
  </si>
  <si>
    <t>ООО "Панофф"</t>
  </si>
  <si>
    <t>от 27.09.2024 № 34-т/2 (в ред. от 19.12.2024 № 53-т/3)</t>
  </si>
  <si>
    <t>население без НДС 2 пг 2025</t>
  </si>
  <si>
    <t>население без НДС 1 пг 2025</t>
  </si>
  <si>
    <t>от 13.10.2023 № 39-т/16 (в ред. от 11.10.2024 № 36-т/16 )</t>
  </si>
  <si>
    <t>от 15.12.2023 № 52-т/4 (в ред. от 19.12.2024 № 53-т/9)</t>
  </si>
  <si>
    <t>от 11.02.2021 № 6-т/1 (ЭОТ) и от 18.12.2020 № 73-т/6 (льготные)  (в ред. от 19.12.2024 № 53-т/10)</t>
  </si>
  <si>
    <t>от 22.11.2022 № 52-т/1 (в ред. от 19.12.2024 № 53-т/8)</t>
  </si>
  <si>
    <t>от 21.06.2024 № 21-т/1 (в ред. от 19.12.2024 № 53-т/10)</t>
  </si>
  <si>
    <t>от 15.12.2023 № 52-т/3 (В ред. от 19.12.2024 № 53-т/8)</t>
  </si>
  <si>
    <t>не размещено</t>
  </si>
  <si>
    <t>Постановлением от 15.11.2024 № 43-т/2 установлен предельный (максимальный) уровень цены на тепловую энергию на 2025 год. В данной таблице указана цена на тепловую энергию в рамках предельного уровня, применяемая в счетах-фактурах потребителям согласно "Ценовому меню ООО "ПСК", размещенному на официальном сайте https://www.aopsk.ru в разделе "Главная - Производство тепловой энергии" или по ссылке https://www.aopsk.ru/proizvodstvo-teplovoy-energii)</t>
  </si>
  <si>
    <t>ООО "ИнвестЭнерго" (ЕТО-4)</t>
  </si>
  <si>
    <t>Постановлением от 15.11.2024 № 43-т/2 установлен предельный (максимальный) уровень цены на тепловую энергию на 2025 год.  В данной таблице указана цена на тепловую энергию в рамках предельного уровня, применяемая в счетах-фактурах потребителям согласно "Ценовому меню ООО "Тепловые системы", размещенному на официальном сайте Администрации города Иванова https://ivanovo.gosuslugi.ru/netcat_files/userfiles/GKX/scan_20241210135820.pdf)</t>
  </si>
  <si>
    <t>от 10.12.2021 № 55-т/10 (в ред. от 08.11.2024 № 41-т/6, от 15.01.2025 №1-т/1)</t>
  </si>
  <si>
    <t>от 13.12.2024 № 50-т/2 (в ред. от 15.01.2025 № 1-т/1)</t>
  </si>
  <si>
    <t>от 01.12.2023 № 48-т/7 (в ред. от 11.10.2024 № 36-т/2, от 15.01.2025 № 1-т/1)</t>
  </si>
  <si>
    <t>от 04.08.2023 № 29-т/1 (в ред. от 11.10.2024 № 36-т/7, от 15.01.2025 № 1-т/1)</t>
  </si>
  <si>
    <t>от 29.11.2024 № 46-т/3 (в ред. от 15.01.2025 № 1-т/1)</t>
  </si>
  <si>
    <t>от 13.12.2024 № 50-т/6 (в ред. от 27.12.2024 № 55-т/2,  от 15.01.2025 № 1-т/1)</t>
  </si>
  <si>
    <t>от 13.12.2024 № 50-т/7 (в ред. от 15.01.2025 № 1-т/1)</t>
  </si>
  <si>
    <t>от 01.12.2023 № 48-т/2 (в ред. от 06.12.2024 № 48-т/11, от 15.01.2025 № 1-т/1)</t>
  </si>
  <si>
    <t>от 17.11.2022 № 50-т/13 (в ред. от 13.12.2024 № 50-т/9, от 15.01.2025 № 1-т/1)</t>
  </si>
  <si>
    <t>от 03.11.2023 № 43-т/8 (в ред. от 25.10.2024 № 39-т/5, от 15.01.2025 № 1-т/1)</t>
  </si>
  <si>
    <t>от 17.11.2022 № 50-т/12 (в ред. от 18.10.2024 № 38-т/6, от 15.01.2025 № 1-т/1)</t>
  </si>
  <si>
    <t>от 10.11.2023 № 44-т/5 (в ред. от 01.11.2024 № 40-т/2)</t>
  </si>
  <si>
    <t>от 15.11.2022 № 48-т/26 (в ред. от 18.10.2024 № 38-т/8, от 15.01.2025 № 1-т/1)</t>
  </si>
  <si>
    <t>от 13.10.2023 № 39-т/6 (в ред. от 25.10.2024 № 39-т/8)</t>
  </si>
  <si>
    <t>от 27.10.2023 № 41-т/9 (в ред. от 25.10.2023 № 39-т/9, от 15.01.2025 № 1-т/1)</t>
  </si>
  <si>
    <t>от 27.10.2023 № 41-т/8 (в ред. от 25.10.2024 № 39-т/12, от 15.01.2025 № 1-т/1)</t>
  </si>
  <si>
    <t>от 08.12.2023 № 49-т/2 (в ред. от 06.12.2024 № 48-т/9, от 15.01.2025 № 1-т/1)</t>
  </si>
  <si>
    <t>от 19.11.2021 № 51-т/1 (в ред. от 06.12.2024 № 48-т/9, от 15.01.2025 № 1-т/1)</t>
  </si>
  <si>
    <t>от 17.11.2022 № 50-т/4 (в ред. от 18.10.2024 № 38-т/5, от 15.01.2025 № 1-т/1)</t>
  </si>
  <si>
    <t>от 20.10.2023 № 40-т/1 (в ред. от 19.12.2024 № 53-т/6, от 15.01.2025 № 1-т/1)</t>
  </si>
  <si>
    <t>от 24.11.2023 № 46-т/6 (в ред. от 15.11.2024 № 43-т/9, от 15.01.2025 № 1-т/1)</t>
  </si>
  <si>
    <t>от 17.05.2024 № 16-т/1 (в ред. от 19.12.2024 № 53-т/5, от 15.01.2025 № 1-т/1)</t>
  </si>
  <si>
    <t>от 19.12.2024 № 53-т/3 (в ред. от 15.01.2025 № 1-т/1)</t>
  </si>
  <si>
    <t>от 19.12.2024 № 53-т/4 (в ред. от 15.01.2025 № 1-т/1)</t>
  </si>
  <si>
    <t>от 13.10.2023 № 39-т/11 (в ред. от 11.10.2024 № 36-т/15, от 15.01.2025 № 1-т/1)</t>
  </si>
  <si>
    <t>от 11.10.2024 № 36-т/10 (в ред. от 15.01.2025 № 1-т/1)</t>
  </si>
  <si>
    <t>от 27.10.2023 № 41-т/5 (в ред. от 08.11.2024 № 41-т/8, от 15.01.2025 № 1-т/1)</t>
  </si>
  <si>
    <t>от 27.10.2023 № 41-т/4 (в ред. от 08.11.2024 № 41-т/7, от 15.01.2025 № 1-т/1)</t>
  </si>
  <si>
    <t>от 13.10.2023 № 39-т/4 (в ред. от 11.10.2024 № 36-т/18, от 15.01.2025 № 1-т/1)</t>
  </si>
  <si>
    <t>от 16.11.2022 № 49-т/20 (в ред. от 10.11.2024 № 36-т/6, от 15.01.2025 № 1-т/1)</t>
  </si>
  <si>
    <t>от 10.11.2024 № 36-т/6 (в ред. от 15.01.2025 № 1-т/1)</t>
  </si>
  <si>
    <t>от 10.11.2023 № 44-т/3 (в ред. от 13.12.2024 № 50-т/4, от 15.01.2025 № 1-т/1)</t>
  </si>
  <si>
    <t>от 15.12.2023 № 52-т/1 (в ред. от 15.11.2024 № 43-т/10, от 15.01.2025 № 1-т/1)</t>
  </si>
  <si>
    <t>от 15.11.2022 № 48-т/13 (в ред.от 25.10.2024 № 39-т/10, от 15.01.2025 № 1-т/1)</t>
  </si>
  <si>
    <t>от 22.10.2021 № 46-т/13 (в ред. от 08.11.2024 № 41-т/1, от 15.01.2025 № 1-т/1)</t>
  </si>
  <si>
    <t>от 01.10.2024 № 40-т/4 (в ред. от 15.01.2025 № 1-т/1)</t>
  </si>
  <si>
    <t>от 16.11.2022 № 49-т/7 (в ред. от 01.11.2024 № 40-т/4, от 15.01.2025 № 1-т/1)</t>
  </si>
  <si>
    <t>от 25.10.2024 № 39-т/6 (в ред. от 15.01.2025 № 1-т/1)</t>
  </si>
  <si>
    <t>от 20.10.2023 № 40-т/12 (в ред. от 18.10.2024 № 38-т/3, от 15.01.2025 № 1-т/1)</t>
  </si>
  <si>
    <t>от 06.12.2024 № 48-т/6 (в ред. от 15.01.2025 № 1-т/1)</t>
  </si>
  <si>
    <t>от 22.11.2024 № 44-т/2 (в ред. от 15.01.2025 № 1-т/1)</t>
  </si>
  <si>
    <t>от 24.11.2023 № 46-т/1 (в ред. от 19.12.2024 № 53-т/1, от 15.01.2025 № 1-т/1)</t>
  </si>
  <si>
    <t>от 18.11.2022 № 51-т/5 (в ред. от 06.12.2024 № 48-т/3, от 15.01.2025 № 1-т/1)</t>
  </si>
  <si>
    <t>от 13.10.2023 № 39-т/2 (в ред. от 06.12.2024 № 48-т/4, от 15.01.2025 № 1-т/1)</t>
  </si>
  <si>
    <t>от 29.03.2024 № 11-т/1 (в ред. от 29.11.2024 № 46-т/8, от 15.01.2025 № 1-т/1)</t>
  </si>
  <si>
    <t>МУП "Коммунальные системы"</t>
  </si>
  <si>
    <t>от 24.06.2022 № 21-т/2 (в ред. от 01.11.2024 № 40-т/3)</t>
  </si>
  <si>
    <t>от 24.11.2022 № 53-т/3 (в ред. от 19.12.2024 № 53-т/7, от 15.01.2025 № 1-т/1)</t>
  </si>
  <si>
    <t>от 25.10.2024 № 39-т/7 (в ред. от 15.01.2025 № 1-т/1)</t>
  </si>
  <si>
    <t>от 15.12.2023 № 52-т/6 (в ред. от 06.12.2024 № 48-т/1, от 24.01.2025 №3-т/1)</t>
  </si>
  <si>
    <t>от 15.11.2022 № 48-т/33 (в ред. от 06.12.2024 № 48-т/2, от 15.01.2025 № 1-т/1, от 24.01.2025 №3-т/1)</t>
  </si>
  <si>
    <t>от 03.12.2021 № 54-т/1 (в ред. от 01.11.2024 № 40-т/4, от 15.01.2025 № 1-т/1)</t>
  </si>
  <si>
    <t>от 10.11.2023 № 44-т/6 (в ред. от 18.10.2024 № 38-т/3)</t>
  </si>
  <si>
    <t>от 15.12.2023 № 52-т/5 (в ред. от 11.10.2024 № 36-т/12, от 07.03.2025 № 10-т/1)</t>
  </si>
  <si>
    <r>
      <rPr>
        <sz val="11"/>
        <color rgb="FFC00000"/>
        <rFont val="Times New Roman"/>
        <family val="1"/>
        <charset val="204"/>
      </rPr>
      <t>01.04.2025</t>
    </r>
    <r>
      <rPr>
        <sz val="11"/>
        <rFont val="Times New Roman"/>
        <family val="1"/>
        <charset val="204"/>
      </rPr>
      <t>-31.12.2025</t>
    </r>
  </si>
  <si>
    <t>от 04.04.2025 № 14-т/1</t>
  </si>
  <si>
    <r>
      <rPr>
        <sz val="11"/>
        <color rgb="FFC00000"/>
        <rFont val="Times New Roman"/>
        <family val="1"/>
        <charset val="204"/>
      </rPr>
      <t>04.04.2025</t>
    </r>
    <r>
      <rPr>
        <sz val="11"/>
        <rFont val="Times New Roman"/>
        <family val="1"/>
        <charset val="204"/>
      </rPr>
      <t>-31.12.2025</t>
    </r>
  </si>
  <si>
    <r>
      <t>01.01.2025</t>
    </r>
    <r>
      <rPr>
        <sz val="11"/>
        <color rgb="FFC00000"/>
        <rFont val="Times New Roman"/>
        <family val="1"/>
        <charset val="204"/>
      </rPr>
      <t>-31.03.</t>
    </r>
    <r>
      <rPr>
        <sz val="11"/>
        <rFont val="Times New Roman"/>
        <family val="1"/>
        <charset val="204"/>
      </rPr>
      <t>2025</t>
    </r>
  </si>
  <si>
    <r>
      <t>01.01.2025-</t>
    </r>
    <r>
      <rPr>
        <sz val="11"/>
        <color rgb="FFC00000"/>
        <rFont val="Times New Roman"/>
        <family val="1"/>
        <charset val="204"/>
      </rPr>
      <t>31.03.2025</t>
    </r>
  </si>
  <si>
    <t>от 24.11.2022 № 53-т/5 (в ред. от 29.11.2024 № 46-т/8, от 15.01.2025 № 1-т/1, от 01.01.2025 № 13-т/2)</t>
  </si>
  <si>
    <t>от 06.10.2023 № 38-т/12 (в ред. от 18.10.2024 № 38-т/10, от 01.04.2025 № 13-т/1)</t>
  </si>
  <si>
    <t>Постановлением от 15.11.2024 № 43-т/2 установлен предельный (максимальный) уровень цены на тепловую энергию на 2025 год. В данной таблице указана цена на тепловую энергию в рамках предельного уровня, применяемая в счетах-фактурах потребителям согласно Ценовому меню ООО "ИнвестЭнерго", размещенному на официальном сайте Администрации города Иванова https://ivanovo.gosuslugi.ru/spravochnik/energosberezhenie/</t>
  </si>
  <si>
    <t>Постановлением от 15.11.2024 № 43-т/2 установлен предельный (максимальный) уровень цены на тепловую энергию на 2025 год. В данной таблице указана цена на тепловую энергию в рамках предельного уровня, применяемая в счетах-фактурах потребителям согласно Ценовому меню ООО "Квартал", размещенному на официальном сайте Администрации города Иванова https://ivanovo.gosuslugi.ru/spravochnik/energosberezhenie/</t>
  </si>
  <si>
    <t>Постановлением от 15.11.2024 № 43-т/4 установлен предельный (максимальный) уровень цены на тепловую энергию на 2025 год. В данной таблице указана цена на тепловую энергию в рамках предельного уровня цены на тепловую энергию, применяемая в счетах-фактурах и квитанциях потребителям согласно "Ценовому меню ООО "ИТЭС" на 2025 год", размещенному на официальном сайте ООО ИТЭС" www.ivtes.ru в разделе  "Раскрытие информации" или по ссылке https://ivtes.ru/раскрытие-информации/</t>
  </si>
  <si>
    <t>Постановлением от 15.11.2024 № 43-т/4 установлен предельный (максимальный) уровень цены на тепловую энергию на 2025 год. В данной таблице указана цена на тепловую энергию в рамках предельного уровня цены на тепловую энергию, применяемая в счетах-фактурах и квитанциях потребителям согласно "Ценовому меню ООО "Контур-Т" на 2025 год", размещенному на сайте https://kontyr-t.ru/</t>
  </si>
  <si>
    <t xml:space="preserve">ООО "КЭС-Верхняя Волга"       </t>
  </si>
  <si>
    <t>с. Ново-Талицы, ул.3-я Линия</t>
  </si>
  <si>
    <t>Постановлением от 15.11.2024 № 43-т/2 установлен предельный (максимальный) уровень цены на тепловую энергию на 2025 год. В данной таблице указана цена на тепловую энергию в рамках предельного уровня цены на тепловую энергию, применяемая в счетах-фактурах и квитанциях потребителям согласно Ценовому меню ЕТО ПАО Т Плюс (г. Иваново) на 2025 год, размещенному на официальном сайте ПАО "Т Плюс" https://www.tplusgroup.ru в разделе  "География - Владимирский филиал - Клиентам-Альтернативная котельная-Иваново" или по ссылке https://www.tplusgroup.ru/org/vladimir/clients/alternativnaja-kotelnaja/ivanovo/ )</t>
  </si>
  <si>
    <t>г. Кохма (в ценовой зоне теплоснабжения)</t>
  </si>
  <si>
    <t>Постановлением от 15.11.2024 № 43-т/4 установлен предельный (максимальный) уровень цены на тепловую энергию на 2025 год. В данной таблице указана цена на тепловую энергию в рамках предельного уровня цены на тепловую энергию, применяемая в счетах-фактурах и квитанциях потребителям Ценовому меню ЕТО ПАО Т Плюс (г. Кохма) на 2025 год, размещенному на официальном сайте ПАО "Т Плюс" https://www.tplusgroup.ru в разделе  "География - Владимирский филиал - Клиентам-Альтернативная котельная-Кохма" или по ссылке https://www.tplusgroup.ru/org/vladimir/clients/alternativnaja-kotelnaja/kokhma/</t>
  </si>
  <si>
    <t>п. Петровский</t>
  </si>
  <si>
    <t>с. Решма</t>
  </si>
  <si>
    <t>с. Воскресенское, ул. Полевая</t>
  </si>
  <si>
    <t>с. Воскресенское, ул. Центральная</t>
  </si>
  <si>
    <t>с. Рябово</t>
  </si>
  <si>
    <t>с. Тимирязево</t>
  </si>
  <si>
    <t>с. Сеготь</t>
  </si>
  <si>
    <t>г. Родники, ул. Родниковская, 1а, дет сад № 9, с коллекторов котельной</t>
  </si>
  <si>
    <t>г. Родники, ул. Родниковская, 1а, дет сад № 9, для потребителей</t>
  </si>
  <si>
    <t>г. Родники, Агросервис</t>
  </si>
  <si>
    <t>с. Парское</t>
  </si>
  <si>
    <t>с. Постнинский</t>
  </si>
  <si>
    <t>с. Сосновец</t>
  </si>
  <si>
    <t>с. Филисово</t>
  </si>
  <si>
    <t>с. Ситьково (электрокотельная)</t>
  </si>
  <si>
    <t>п. Нерль, Пограничная,10б</t>
  </si>
  <si>
    <t>п. Нерль, ул. Ленина,7а</t>
  </si>
  <si>
    <t xml:space="preserve">д. Клещевка </t>
  </si>
  <si>
    <t>д. Клочково</t>
  </si>
  <si>
    <t>с. Пустошь</t>
  </si>
  <si>
    <t>с. Васильевское</t>
  </si>
  <si>
    <t>с. Остапово, для теплосетевых и теплоснабжающих организаций</t>
  </si>
  <si>
    <t>с. Остапово, для потребителей</t>
  </si>
  <si>
    <t>с. Сергеево, для теплосетевых и теплоснабжающих организаций</t>
  </si>
  <si>
    <t>с. Сергеево, для потребителей</t>
  </si>
  <si>
    <t>с. Михалево</t>
  </si>
  <si>
    <t>д. Луговое</t>
  </si>
  <si>
    <t>п. Лух, ул. Первомайская, 101</t>
  </si>
  <si>
    <t>п. Лух, ул. Советская</t>
  </si>
  <si>
    <t>п. Лух, ул. Первомайская, 14</t>
  </si>
  <si>
    <t>п. Лух, ул.Мира,6</t>
  </si>
  <si>
    <t>п. Лух, ул. Речная</t>
  </si>
  <si>
    <t>п. Лух, ул. Школьная (МО ЛСШ)</t>
  </si>
  <si>
    <t>от котельной АО "Надежда"</t>
  </si>
  <si>
    <t>Савинское МУП «Альтернатива-2»</t>
  </si>
  <si>
    <t>Постановлением от 15.11.2024 № 43-т/2 установлен предельный (максимальный) уровень цены на тепловую энергию на 2025 год. В данной таблице указана цена на тепловую энергию в рамках предельного уровня, применяемая в счетах-фактурах потребителям согласно Ценовому меню, размещенному на официальном сайте https://edufire37.ru/sveden/grants/ (раздел 5 "Информация о формировании платы за проживание в общежитии", подраздел «Информация»)</t>
  </si>
  <si>
    <t>с. Лесное</t>
  </si>
  <si>
    <r>
      <rPr>
        <sz val="11"/>
        <color rgb="FFC00000"/>
        <rFont val="Times New Roman"/>
        <family val="1"/>
        <charset val="204"/>
      </rPr>
      <t>18.07.2025</t>
    </r>
    <r>
      <rPr>
        <sz val="11"/>
        <rFont val="Times New Roman"/>
        <family val="1"/>
        <charset val="204"/>
      </rPr>
      <t>-31.12.2025</t>
    </r>
  </si>
  <si>
    <r>
      <t>01.01.2025</t>
    </r>
    <r>
      <rPr>
        <sz val="11"/>
        <color rgb="FFC00000"/>
        <rFont val="Times New Roman"/>
        <family val="1"/>
        <charset val="204"/>
      </rPr>
      <t>-17.07.2025</t>
    </r>
  </si>
  <si>
    <t>от 18.07.2025 № 31-т/1</t>
  </si>
  <si>
    <t>для потребителей (ЕТО)</t>
  </si>
  <si>
    <t>для потребителей (не ЕТО)</t>
  </si>
  <si>
    <t>01.07.2025-31.12.2025</t>
  </si>
  <si>
    <t>от 30.06.2025 № 28-т/1</t>
  </si>
  <si>
    <t>от 18.12.2020 № 73-т/14 (в ред. от 25.10.2024 № 39-т/14, от 19.12.2024 № 53-т/12, от 30.06.2025 № 28-т/1)</t>
  </si>
  <si>
    <t>от 27.10.2023 № 41-т/13 (в ред. от 25.10.2024 № 39-т/3, от 18.07.2025 № 31-т/1, от 18.07.2025 № 31-т/1)</t>
  </si>
  <si>
    <r>
      <t>01.01.2025-</t>
    </r>
    <r>
      <rPr>
        <sz val="11"/>
        <color rgb="FFC00000"/>
        <rFont val="Times New Roman"/>
        <family val="1"/>
        <charset val="204"/>
      </rPr>
      <t>31.08.2025</t>
    </r>
  </si>
  <si>
    <t>до 01.09.2025</t>
  </si>
  <si>
    <t>от 01.09.2025 №39-т/1</t>
  </si>
  <si>
    <t>от 08.12.2023 № 49-т/5 (в ред. от 25.10.2024 № 39-т/7)</t>
  </si>
  <si>
    <t>для потребителей котельной №10 (мазут)</t>
  </si>
  <si>
    <t>01.04.2025-30.09.2025</t>
  </si>
  <si>
    <r>
      <t>01.09.2025</t>
    </r>
    <r>
      <rPr>
        <sz val="11"/>
        <rFont val="Times New Roman"/>
        <family val="1"/>
        <charset val="204"/>
      </rPr>
      <t>-31.12.2025</t>
    </r>
  </si>
  <si>
    <r>
      <rPr>
        <sz val="11"/>
        <color rgb="FFC00000"/>
        <rFont val="Times New Roman"/>
        <family val="1"/>
        <charset val="204"/>
      </rPr>
      <t>01.09.2025</t>
    </r>
    <r>
      <rPr>
        <sz val="11"/>
        <rFont val="Times New Roman"/>
        <family val="1"/>
        <charset val="204"/>
      </rPr>
      <t>-31.12.2025</t>
    </r>
  </si>
  <si>
    <t>для теплоснабжающих и теплосетевых организаций от БМК г. Юрьевец, ул. Советская, д. 112ч (газ)</t>
  </si>
  <si>
    <t>для потребителей БМК г. Юрьевец, ул. Советская, д. 112ч (газ)</t>
  </si>
  <si>
    <t>от 24.11.2022 № 53-т/5 (в ред. от 01.09.2025 № 39-т/2)</t>
  </si>
  <si>
    <r>
      <t>01.01.2025</t>
    </r>
    <r>
      <rPr>
        <sz val="11"/>
        <color rgb="FFC00000"/>
        <rFont val="Times New Roman"/>
        <family val="1"/>
        <charset val="204"/>
      </rPr>
      <t>-16.10.2025</t>
    </r>
  </si>
  <si>
    <r>
      <rPr>
        <sz val="11"/>
        <color rgb="FFC00000"/>
        <rFont val="Times New Roman"/>
        <family val="1"/>
        <charset val="204"/>
      </rPr>
      <t>17.10.2025-</t>
    </r>
    <r>
      <rPr>
        <sz val="11"/>
        <rFont val="Times New Roman"/>
        <family val="1"/>
        <charset val="204"/>
      </rPr>
      <t>31.12.2025</t>
    </r>
  </si>
  <si>
    <t>от 17.10.2025 № 45-т/1</t>
  </si>
  <si>
    <t>от 17.10.2025 № 45-т/2</t>
  </si>
  <si>
    <t>01.01.2025-30.09.2025</t>
  </si>
  <si>
    <t>01.10.2025-31.12.2025</t>
  </si>
  <si>
    <t>от 30.09.2025 № 44-т/1</t>
  </si>
  <si>
    <t>ООО "Котёл", п. Грозилово</t>
  </si>
  <si>
    <r>
      <rPr>
        <sz val="11"/>
        <color rgb="FFC00000"/>
        <rFont val="Times New Roman"/>
        <family val="1"/>
        <charset val="204"/>
      </rPr>
      <t>17.10.2025</t>
    </r>
    <r>
      <rPr>
        <sz val="11"/>
        <rFont val="Times New Roman"/>
        <family val="1"/>
        <charset val="204"/>
      </rPr>
      <t>-31.12.2025</t>
    </r>
  </si>
  <si>
    <t>от 17.10.2025 № 45-т/3</t>
  </si>
  <si>
    <t>для потребителей от котельных № 9, 15, 16, 18</t>
  </si>
  <si>
    <t>для теплоснабжающих и теплосетевых организаций от котельных № 9, 15, 16, 18</t>
  </si>
  <si>
    <t>услуги по передаче тепловой энергии от котельных № 9, 15, 16, 18</t>
  </si>
  <si>
    <t>от 17.10.2025 № 45-т/4</t>
  </si>
  <si>
    <t>от 20.10.2023 № 40-т/7 (в ред. от 29.11.2024 № 46-т/7)</t>
  </si>
  <si>
    <r>
      <t>ОАО "Комсервис"</t>
    </r>
    <r>
      <rPr>
        <sz val="12"/>
        <rFont val="Times New Roman"/>
        <family val="1"/>
        <charset val="204"/>
      </rPr>
      <t xml:space="preserve"> (с. Шилыково)</t>
    </r>
  </si>
  <si>
    <t>окт-дек 2026</t>
  </si>
  <si>
    <t>ООО "Тепло Людям. Новые Горки"</t>
  </si>
  <si>
    <r>
      <rPr>
        <sz val="11"/>
        <color rgb="FFC00000"/>
        <rFont val="Times New Roman"/>
        <family val="1"/>
        <charset val="204"/>
      </rPr>
      <t>14.11.2025-</t>
    </r>
    <r>
      <rPr>
        <sz val="11"/>
        <rFont val="Times New Roman"/>
        <family val="1"/>
        <charset val="204"/>
      </rPr>
      <t>31.12.2025</t>
    </r>
  </si>
  <si>
    <r>
      <t>01.01.2025</t>
    </r>
    <r>
      <rPr>
        <sz val="11"/>
        <color rgb="FFC00000"/>
        <rFont val="Times New Roman"/>
        <family val="1"/>
        <charset val="204"/>
      </rPr>
      <t>-13.11.2025</t>
    </r>
  </si>
  <si>
    <t>рост</t>
  </si>
  <si>
    <t>4 кв.2026</t>
  </si>
  <si>
    <t>с. Новое Горяново</t>
  </si>
  <si>
    <r>
      <rPr>
        <sz val="11"/>
        <color rgb="FFC00000"/>
        <rFont val="Times New Roman"/>
        <family val="1"/>
        <charset val="204"/>
      </rPr>
      <t>14.11.2025</t>
    </r>
    <r>
      <rPr>
        <sz val="11"/>
        <rFont val="Times New Roman"/>
        <family val="1"/>
        <charset val="204"/>
      </rPr>
      <t>-31.12.2025</t>
    </r>
  </si>
  <si>
    <t>от 14.11.2025 № 51-т/5</t>
  </si>
  <si>
    <t>от 13.12.2024 № 50-т/10</t>
  </si>
  <si>
    <t>01.01.2026-31.12.2026</t>
  </si>
  <si>
    <t>ООО "ОКС"</t>
  </si>
  <si>
    <t>Тариф на 2026 год, руб./Гкал</t>
  </si>
  <si>
    <t>1 янв - 30 сент</t>
  </si>
  <si>
    <t>10 окт - 31 дек</t>
  </si>
  <si>
    <t>Вичугский муниципальный округ</t>
  </si>
  <si>
    <t>Верхнеландеховский муниципальный округ</t>
  </si>
  <si>
    <t>г.о. Вичуга</t>
  </si>
  <si>
    <t>Гаврилово-Посадский муниципальный район</t>
  </si>
  <si>
    <t>Заволжский муниципальный район</t>
  </si>
  <si>
    <t>Ивановский муниципальный округ</t>
  </si>
  <si>
    <t>г.о. Иваново (в ценовой зоне теплоснабжения)</t>
  </si>
  <si>
    <t>Ильинский муниципальный район</t>
  </si>
  <si>
    <t>Кинешемский муниципальный район</t>
  </si>
  <si>
    <t>г.о. Кинешма</t>
  </si>
  <si>
    <t>г.о. Кохма (в ценовой зоне теплоснабжения)</t>
  </si>
  <si>
    <t>Комсомольский муниципальный район</t>
  </si>
  <si>
    <t>Лежневский муниципальный район</t>
  </si>
  <si>
    <t>Лухский муниципальный район</t>
  </si>
  <si>
    <t>Палехский муниципальный округ</t>
  </si>
  <si>
    <t>Пестяковский муниципальный район</t>
  </si>
  <si>
    <t>Приволжский муниципальный район</t>
  </si>
  <si>
    <t>Пучежский муниципальный район</t>
  </si>
  <si>
    <t>Родниковский муниципальный район</t>
  </si>
  <si>
    <t>Савинский муниципальный район</t>
  </si>
  <si>
    <t>Тейковский муниципальный район</t>
  </si>
  <si>
    <t>г.о. Тейково</t>
  </si>
  <si>
    <t>Фурмановский муниципальный район</t>
  </si>
  <si>
    <t>Шуйский муниципальный район</t>
  </si>
  <si>
    <t>Южский муниципальный район</t>
  </si>
  <si>
    <t>Юрьевецкий муниципальный район</t>
  </si>
  <si>
    <t>Информация об утвержденных ценах (тарифах) на тепловую энергию и на услуги по передаче тепловой энергии для потребителей Ивановской области на 2026 год</t>
  </si>
  <si>
    <t>от 13.10.2023 № 39-т/14 (в ред. от 28.11.2025 № 56-т/11)</t>
  </si>
  <si>
    <r>
      <rPr>
        <b/>
        <sz val="12"/>
        <color rgb="FFC00000"/>
        <rFont val="Times New Roman"/>
        <family val="1"/>
        <charset val="204"/>
      </rPr>
      <t xml:space="preserve">Льготный </t>
    </r>
    <r>
      <rPr>
        <b/>
        <sz val="12"/>
        <rFont val="Times New Roman"/>
        <family val="1"/>
        <charset val="204"/>
      </rPr>
      <t>тариф на тепловую энергию для населения (с НДС)</t>
    </r>
  </si>
  <si>
    <t>Тариф на 31.12.2025, руб./Гкал</t>
  </si>
  <si>
    <t>от 13.10.2023 № 39-т/16 (в ред. от 28.11.2025 № 56-т/12)</t>
  </si>
  <si>
    <t>от 20.10.2023 № 40-т/5 (в ред. от 28.11.2025 № 56-т/14)</t>
  </si>
  <si>
    <t>от 27.10.2023 № 41-т/8 (в ред. от 28.11.2025 № 56-т/15)</t>
  </si>
  <si>
    <t>от 13.10.2023 № 39-т/12 (в ред. от 28.11.2025 № 56-т/16)</t>
  </si>
  <si>
    <t>от 08.12.2023 № 49-т/2 (в ред. от 28.11.2025 № 56-т/17)</t>
  </si>
  <si>
    <t>от 19.11.2021 № 51-т/1 (в ред. от 28.11.2025 № 56-т/17)</t>
  </si>
  <si>
    <t>от 03.11.2023 № 43-т/1 (в ред. от 28.11.2025 № 56-т/19)</t>
  </si>
  <si>
    <t>от 26.11.2021 № 52-т/1 (в ред. от 28.11.2025 № 56-т/19)</t>
  </si>
  <si>
    <t>от 10.12.2021 № 55-т/10 (в ред. от 28.11.2025 № 56-т/18)</t>
  </si>
  <si>
    <t>от 10.11.2023 № 44-т/8 (в ред. от 28.11.2025 № 56-т/21)</t>
  </si>
  <si>
    <t>от 15.11.2022 № 48-т/13 (в ред. от 28.11.2025 № 56-т/20)</t>
  </si>
  <si>
    <t>от 24.11.2023 № 46-т/7 (в ред. от 28.11.2025 № 56-т/20)</t>
  </si>
  <si>
    <t>от 13.10.2023 № 39-т/4 (в ред. от 28.11.2025 № 56-т/22)</t>
  </si>
  <si>
    <t>от 13.12.2024 № 50-т/2 (в ред. от 28.11.2025 № 56-т/23)</t>
  </si>
  <si>
    <t>от 22.03.2024 № 9-т/2 (в ред. от 28.11.2025 № 56-т/26)</t>
  </si>
  <si>
    <t>от 06.10.2023 № 38-т/12 (в ред. от 28.11.2025 № 56-т/27)</t>
  </si>
  <si>
    <t>от 22.11.2024 № 44-т/1 (в ред. от 28.11.2025 № 56-т/29)</t>
  </si>
  <si>
    <t>от 15.11.2022 № 48-т/29 (в ред. от 28.11.2025 № 56-т/30)</t>
  </si>
  <si>
    <t>от 03.11.2023 № 43-т/4 (в ред. от 28.11.2025 № 56-т/31 )</t>
  </si>
  <si>
    <t>от 01.12.2023 № 48-т/4 (в ред. от 28.11.2025 № 56-т/32)</t>
  </si>
  <si>
    <t>от 04.04.2025 № 14-т/1 (в ред. от 28.11.2025 № 56-т/33 )</t>
  </si>
  <si>
    <t>от 27.10.2023 № 41-т/15 (в ред. от 28.11.2025 № 56-т/34)</t>
  </si>
  <si>
    <t>от 13.10.2023 № 39-т/11 (в ред. от 28.11.2025 № 56-т/35)</t>
  </si>
  <si>
    <t>от 11.10.2024 № 36-т/5 (в ред. от 28.11.2025 № 56-т/36)</t>
  </si>
  <si>
    <t>от 27.10.2023 № 41-т/10 (в ред. от 28.11.2025 № 56-т/37)</t>
  </si>
  <si>
    <t xml:space="preserve">от 16.11.2022 № 49-т/24 (в ред. от 28.11.2025 № 56-т/39) </t>
  </si>
  <si>
    <t>от 27.10.2023 № 41-т/12 (в ред. от 28.11.2025 № 56-т/40)</t>
  </si>
  <si>
    <t>от 27.10.2023 № 41-т/13 (в ред. от 28.11.2025 № 56-т/42)</t>
  </si>
  <si>
    <t>от 06.10.2023 № 38-т/10 (в ред. от 28.11.2025 № 56-т/43)</t>
  </si>
  <si>
    <t>от 15.12.2023 № 52-т/5 (в ред. от 28.11.2025 № 56-т/44)</t>
  </si>
  <si>
    <t>от 15.12.2023 № 52-т/8 (в ред. от 28.11.2025 № 56-т/45)</t>
  </si>
  <si>
    <t>от 19.11.2021 № 51-т/10 (в ред. от 28.11.2025 № 56-т/46)</t>
  </si>
  <si>
    <t>от 10.11.2024 № 36-т/6 (в ред. от 28.11.2025 № 56-т/46)</t>
  </si>
  <si>
    <t>от 16.11.2022 № 49-т/20 (в ред. от 28.11.2025 № 56-т/46)</t>
  </si>
  <si>
    <t>от 10.09.2021 № 37-т/1 (в ред. от 28.11.2025 № 56-т/1)</t>
  </si>
  <si>
    <t>от 11.10.2024 № 36-т/10 (в ред. от 28.10.2025 № 56-т/2)</t>
  </si>
  <si>
    <t>от 17.11.2023 № 45-т/1 (в ред. от 28.11.2025 № 56-т/7)</t>
  </si>
  <si>
    <t>ООО "ТЭР" (котельная ЦРБ)</t>
  </si>
  <si>
    <t>2026-2028</t>
  </si>
  <si>
    <t>от 28.11.2025 № 56-т/10</t>
  </si>
  <si>
    <t>от 13.12.2024 № 50-т/6 (в ред. от 28.11.2025 № 56-т/3)</t>
  </si>
  <si>
    <t>от 27.10.2023 № 41-т/4 (в ред. от 28.11.2025 № 56-т/3)</t>
  </si>
  <si>
    <t>от 27.10.2023 № 41-т/5 (в ред. от 28.11.2025 № 56-т/4)</t>
  </si>
  <si>
    <t>от 27.10.2023 № 41-т/6 (в ред. от 28.11.2025 № 56-т/5)</t>
  </si>
  <si>
    <t>от 30.06.2023 № 25-т/1 (в ред. от 28.11.2025 № 56-т/8)</t>
  </si>
  <si>
    <t>от 28.11.2025 № 56-т/9</t>
  </si>
  <si>
    <t>от 10.11.2023 № 44-т/1 (в ред. от 28.11.2025 № 56-т/25)</t>
  </si>
  <si>
    <t>от 13.10.2023 № 39-т/6 (в ред. от 28.11.2025 № 56-т/28)</t>
  </si>
  <si>
    <t>с. Китово</t>
  </si>
  <si>
    <t>от 04.12.2025 № 60-т/2</t>
  </si>
  <si>
    <t>от 03.12.2021 № 54-т/1 (в ред. от 21.11.2025 № 53-т/1)</t>
  </si>
  <si>
    <t>в системе теплоснабжения д. Малое Клочково - с. Новое Горяново</t>
  </si>
  <si>
    <t>2026-2030</t>
  </si>
  <si>
    <t>от 04.08.2023 № 29-т/1 (в ред. от 10.12.2025 № 62-т/1)</t>
  </si>
  <si>
    <t>от 29.11.2024 № 46-т/3 (в ред. от 10.12.2025 № 62-т/1)</t>
  </si>
  <si>
    <t>от 22.10.2021 № 46-т/13 (в ред. от 10.12.2025 № 62-т/2)</t>
  </si>
  <si>
    <t>от 24.06.2022 № 21-т/2 (в ред. от 10.12.2025 № 62-т/3)</t>
  </si>
  <si>
    <t>от 01.10.2024 № 40-т/4 (в ред. от 10.12.2025 № 62-т/4)</t>
  </si>
  <si>
    <t>от 16.11.2022 № 49-т/7 (в ред. от 10.12.2025 № 62-т/4)</t>
  </si>
  <si>
    <t>от 24.06.2022 № 21-т/3 (в ред. от 10.12.2025 № 62-т/4)</t>
  </si>
  <si>
    <t>от 17.11.2022 № 50-т/4 (в ред. от 10.12.2025 № 62-т/5)</t>
  </si>
  <si>
    <t>от 10.11.2023 № 44-т/5 (в ред. от 10.12.2025 № 62-т/6)</t>
  </si>
  <si>
    <t>от 18.07.2025 № 31-т/1 (в ред. от 10.12.2025 № 62-т/6)</t>
  </si>
  <si>
    <t>2026-2033</t>
  </si>
  <si>
    <t>от 17.12.2020 № 72-т/6 (в ред. от 10.12.2025 № 62-т/7)</t>
  </si>
  <si>
    <t>от 20.12.2023 № 54-т/4 (в ред. от 10.12.2025 № 62-т/7)</t>
  </si>
  <si>
    <t>от 10.11.2023 № 44-т/4 (в ред. от 10.12.2025 № 62-т/9)</t>
  </si>
  <si>
    <t>от 26.12.2023 № 55-т/1 (в ред. от 10.12.2025 № 62-т/10)</t>
  </si>
  <si>
    <t>от 27.10.2023 № 41-т/9 (в ред. от 10.12.2025 № 62-т/11)</t>
  </si>
  <si>
    <t>от 17.11.2022 № 50-т/13 (в ред. от 10.12.2025 № 62-т/12)</t>
  </si>
  <si>
    <t>от 22.11.2024 № 44-т/2 (в ред. от 10.12.2025 № 62-т/14)</t>
  </si>
  <si>
    <t>от 20.10.2023 № 40-т/1 (в ред. от 10.12.2025 № 62-т/17)</t>
  </si>
  <si>
    <t>от 13.12.2024 № 50-т/3 (в ред. от 10.12.2025 № 62-т/16)</t>
  </si>
  <si>
    <t>от 24.11.2022 № 53-т/3 (в ред. от 10.12.2025 № 62-т/18)</t>
  </si>
  <si>
    <t>от 01.12.2023 № 48-т/2 (в ред. от 10.12.2025 № 62-т/21)</t>
  </si>
  <si>
    <t>от 24.01.2023 № 2-т/2 (в ред. от 10.12.2025 № 62-т/21)</t>
  </si>
  <si>
    <t>от 06.10.2023 № 38-т/11 (в ред. от 10.12.2025 № 62-т/13)</t>
  </si>
  <si>
    <t>от 25.10.2024 № 39-т/1 (в ред. от 10.12.2025 № 62-т/22)</t>
  </si>
  <si>
    <t>от 16.11.2022 № 49-т/23 (в ред. от 10.12.2025 № 62-т/22)</t>
  </si>
  <si>
    <t>от 17.11.2022 № 50-т/12 (в ред. от 10.12.2025 № 62-т/23)</t>
  </si>
  <si>
    <t>от 10.11.2023 № 44-т/3 (в ред. от 10.12.2025 № 62-т/24)</t>
  </si>
  <si>
    <t>от 10.11.2023 № 44-т/2 (в ред. от 10.12.2025 № 62-т/25)</t>
  </si>
  <si>
    <t>от 10.12.2025 № 62-т/26</t>
  </si>
  <si>
    <t>на коллекторах котельной №42 г. Иваново, м. Балино, для потребителей Ивановского м.о.</t>
  </si>
  <si>
    <t>от 29.11.2024 № 46-т/5 (в ред. от 10.12.2025 № 62-т/27)</t>
  </si>
  <si>
    <t>от 18.11.2022 № 51-т/5 (в ред. от 10.12.2025 № 62-т/29)</t>
  </si>
  <si>
    <t>от 13.10.2023 № 39-т/2 (в ред. от 10.12.2025 № 62-т/30)</t>
  </si>
  <si>
    <t>от 17.10.2025 № 45-т/3 (в ред. от 10.12.2025 № 62-т/30)</t>
  </si>
  <si>
    <t>от 10.12.2025 № 62-т/31</t>
  </si>
  <si>
    <t>от 01.12.2023 № 48-т/6 (в ред.от 10.12.2025 № 62-т/32)</t>
  </si>
  <si>
    <t>от 18.10.2024 № 38-т/7 (в ред. от 28.11.2025 № 56-т/41)</t>
  </si>
  <si>
    <t>от 20.10.2023 № 40-т/10 (в ред. от 10.12.2025 № 62-т/8)</t>
  </si>
  <si>
    <t>от 27.10.2023 № 41-т/11 (в ред. от 28.11.2025 № 56-т/38)</t>
  </si>
  <si>
    <t>от 13.12.2024 № 50-т/10 (в ред. от 10.12.2025 № 62-т/15)</t>
  </si>
  <si>
    <t>от 24.11.2023 № 46-т/6 (в ред. от 10.12.2025 № 62-т/28)</t>
  </si>
  <si>
    <t>от 09.04.2024 № 12-т/1 (в ред. от 10.12.2025 № 62-т/28)</t>
  </si>
  <si>
    <t>от 25.11.2022 № 54-т/4 (в ред. от 10.12.2025 № 62-т/19)</t>
  </si>
  <si>
    <t>от 29.10.2021 № 47-т/7 (в ред. от 10.12.2025 № 62-т/20)</t>
  </si>
  <si>
    <t>от 15.11.2022 № 48-т/46  (в ред. от 10.12.2025 № 62-т/20)</t>
  </si>
  <si>
    <t>от 20.10.2023 № 40-т/12 (в ред. от 10.12.2025 № 62-т/20)</t>
  </si>
  <si>
    <t>от 03.11.2023 № 43-т/9 (в ред. от 17.12.2025 № 66-т/1)</t>
  </si>
  <si>
    <t>от 03.11.2023 № 43-т/8 (в ред. от 17.12.2025 № 66-т/2)</t>
  </si>
  <si>
    <t>от 25.10.2024 № 39-т/6 (в ред. от 17.12.2025 № 66-т/3)</t>
  </si>
  <si>
    <t>от 14.11.2025 № 51-т/5 (в ред. от 17.12.2025 № 66-т/17)</t>
  </si>
  <si>
    <t>от 17.05.2024 № 16-т/1 (в ред. от 19.12.2025 № 68-т/6)</t>
  </si>
  <si>
    <t>от 19.12.2025 № 68-т/5</t>
  </si>
  <si>
    <t>от 19.12.2024 № 53-т/4 (в ред. от 17.12.2025 № 66-т/8)</t>
  </si>
  <si>
    <t>от 08.11.2023 № 49-т/6 (в ред. от 17.12.2025 № 66-т/10)</t>
  </si>
  <si>
    <t>от 13.12.2024 № 50-т/1 (в ред. от 17.12.2025 № 66-т/9)</t>
  </si>
  <si>
    <t>от 17.12.2025 № 66-т/9</t>
  </si>
  <si>
    <t>от 17.12.2025 № 66-т/11</t>
  </si>
  <si>
    <t>с. Остапово, с коллекторов</t>
  </si>
  <si>
    <t>с. Сергеево, с коллекторов</t>
  </si>
  <si>
    <t>с. Чернцы, для потребителей</t>
  </si>
  <si>
    <t>от 06.12.2024 № 48-т/6 (в ред. от 17.12.2025 № 66-т/16)</t>
  </si>
  <si>
    <t>от 24.11.2023 № 46-т/1 (в ред. от 17.12.2025 № 66-т/13)</t>
  </si>
  <si>
    <t>от 19.12.2024 № 53-т/2 (в ред. от 17.12.2025 № 66-т/14)</t>
  </si>
  <si>
    <t>от 19.12.2025 № 68-т/4</t>
  </si>
  <si>
    <t>г. Приволжск (в паре)</t>
  </si>
  <si>
    <t>от 17.12.2025 № 66-т/5</t>
  </si>
  <si>
    <t>от 27.09.2024 № 34-т/2 (в ред. от 17.12.2025 № 66-т/7)</t>
  </si>
  <si>
    <t>от 25.10.2024 № 39-т/7 (в ред. от 17.12.2025 № 66-т/4)</t>
  </si>
  <si>
    <t>от 01.09.2025 №39-т/1 (от 17.12.2025 № 66-т/15)</t>
  </si>
  <si>
    <t>от 29.03.2024 № 11-т/1 (в ред. от 19.12.2025 № 68-т/7)</t>
  </si>
  <si>
    <t>от 26.12.2025 № 69-т/1</t>
  </si>
  <si>
    <t>от 17.11.2023 № 45-т/1 (в ред. от 28.11.2025 № 56-т/7 (с изм. от 19.12.2025 № 68-т/10))</t>
  </si>
  <si>
    <t>от 01.12.2023 № 48-т/7 (в ред. от 28.11.2025 № 56-т/24 (с изм. от 19.12.2025 № 68-т/10))</t>
  </si>
  <si>
    <t>от 19.12.2025 № 68-т/2</t>
  </si>
  <si>
    <t>от 21.06.2024 № 21-т/1 (в ред. от 19.12.2025 № 68-т/2)</t>
  </si>
  <si>
    <t>от 22.11.2022 № 52-т/1 (в ред. от 19.12.2025 № 68-т/3)</t>
  </si>
  <si>
    <t>от 17.12.2025 № 66-т/12</t>
  </si>
  <si>
    <t>от 15.12.2023 № 52-т/3 (в ред. от 19.12.2025 № 68-т/3)</t>
  </si>
  <si>
    <t>от 15.12.2023 № 52-т/4 (в ред. от 19.12.2025 № 68-т/1)</t>
  </si>
  <si>
    <t>от 20.10.2023 № 40-т/7 (в ред. от 29.12.2025 № 70-т/1)</t>
  </si>
  <si>
    <t>от 24.11.2022 № 53-т/7 (в ред. от 10.12.2025 № 62-т/6, от 16.01.2026 № 1-т/1)</t>
  </si>
  <si>
    <t>от 19.12.2025 № 68-т/8 (в ред. от 16.01.2026 № 1-т/1)</t>
  </si>
  <si>
    <t>от 19.12.2025 № 68-т/7 (в ред. от 16.01.2026 № 1-т/1)</t>
  </si>
  <si>
    <t>нет данных</t>
  </si>
  <si>
    <t>Примечание. Льготные тарифы на тепловую энергию устанавливаются и применяются в соответствии с Законом Ивановской области от 09.12.2014 № 103-ОЗ «О льготных тарифах на тепловую энергию на территории Ивановской области».</t>
  </si>
  <si>
    <t>от 08.12.2023 № 49-т/1 (в ред. от 28.11.2025 № 56-т/6)</t>
  </si>
  <si>
    <t>Постановлением от 14.11.2025 № 51-т/2 (в ред. от 19.12.2025 № 68-т/12) установлен предельный (максимальный) уровень цены на тепловую энергию на 2026 год. В данной таблице указана цена на тепловую энергию в рамках предельного уровня цены на тепловую энергию, применяемая в счетах-фактурах и квитанциях потребителям согласно Ценовому меню ЕТО ПАО Т Плюс (г. Иваново) на период с 01.01.2026 по 30.09.2026, размещенному на официальном сайте ПАО "Т Плюс" https://www.tplusgroup.ru в разделе  "География - Владимирский филиал - Клиентам-Альтернативная котельная-Иваново" или по ссылке https://www.tplusgroup.ru/org/vladimir/clients/alternativnaja-kotelnaja/ivanovo/ ). На период 01.10.2026-31.12.2026 ожидается ценовое меню на 2026 год от ЕТО.</t>
  </si>
  <si>
    <t>Постановлением от 14.11.2025 № 51-т/2 (в ред. от 19.12.2025 № 68-т/12) установлен предельный (максимальный) уровень цены на тепловую энергию на 2026 год. В данной таблице указана цена на тепловую энергию в рамках предельного уровня, применяемая в счетах-фактурах потребителям согласно "Ценовому меню ООО "ПСК", размещенному на официальном сайте https://www.aopsk.ru в разделе "Главная - Производство тепловой энергии" или по ссылке https://www.aopsk.ru/proizvodstvo-teplovoy-energii)</t>
  </si>
  <si>
    <t>Постановлением от 14.11.2025 № 51-т/2 (в ред. от 19.12.2025 № 68-т/12) установлен предельный (максимальный) уровень цены на тепловую энергию на 2026 год. Числовое значение цены на тепловую энергию Департаментом не устанавливается, ожидается ценовое меню на 2026 год от ЕТО.</t>
  </si>
  <si>
    <t>Постановлением от 14.11.2025 № 51-т/2 (в ред. от 19.12.2025 № 68-т/12) установлен предельный (максимальный) уровень цены на тепловую энергию на 2026 год. В данной таблице указана цена на тепловую энергию в рамках предельного уровня, применяемая в счетах-фактурах потребителям согласно Ценовому меню ООО "ИнвестЭнерго" (не размещено).</t>
  </si>
  <si>
    <t xml:space="preserve">Постановлением от 14.11.2025 № 51-т/2 (в ред. от 19.12.2025 № 68-т/12) установлен предельный (максимальный) уровень цены на тепловую энергию на 2026 год. Числовое значение цены на тепловую энергию Департаментом не устанавливается, ожидается ценовое меню на 2026 год от ЕТО. </t>
  </si>
  <si>
    <t>Постановлением от 14.11.2025 № 51-т/4 (в ред. от 19.12.2025 № 68-т/14) установлен предельный (максимальный) уровень цены на тепловую энергию на 2026 год. В данной таблице указана цена на тепловую энергию в рамках предельного уровня цены на тепловую энергию, применяемая в счетах-фактурах и квитанциях потребителям Ценовому меню ЕТО ПАО Т Плюс (г. Кохма) на период 01.01.2026 - 30.09.2026, размещенному на официальном сайте ПАО "Т Плюс" https://www.tplusgroup.ru в разделе  "География - Владимирский филиал - Клиентам-Альтернативная котельная-Кохма" или по ссылке https://www.tplusgroup.ru/org/vladimir/clients/alternativnaja-kotelnaja/kokhma/  На период 01.10.2026-31.12.2026 ожидается ценовое меню на 2026 год от ЕТО.</t>
  </si>
  <si>
    <t>Постановлением от 14.11.2025 № 51-т/4 (в ред. от 19.12.2025 № 68-т/14) установлен предельный (максимальный) уровень цены на тепловую энергию на 2026 год. Числовое значение цены на тепловую энергию Департаментом не устанавливается, ожидается ценовое меню на 2026 год от ЕТО.</t>
  </si>
  <si>
    <t>г. Гаврилов-Посад</t>
  </si>
  <si>
    <t>01 окт - 31 дек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</si>
</sst>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_-* #,##0.00&quot;р.&quot;_-;\-* #,##0.00&quot;р.&quot;_-;_-* &quot;-&quot;??&quot;р.&quot;_-;_-@_-"/>
    <numFmt numFmtId="165" formatCode="#,##0.0"/>
    <numFmt numFmtId="166" formatCode="#,##0.000"/>
    <numFmt numFmtId="167" formatCode="0.0%"/>
    <numFmt numFmtId="168" formatCode="0.000"/>
    <numFmt numFmtId="169" formatCode="#,##0.0000"/>
  </numFmts>
  <fonts count="51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Arial Cyr"/>
      <family val="2"/>
      <charset val="204"/>
    </font>
    <font>
      <sz val="10"/>
      <name val="Arial Cyr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name val="Times New Roman"/>
      <family val="1"/>
      <charset val="204"/>
    </font>
    <font>
      <sz val="10"/>
      <color indexed="81"/>
      <name val="Tahoma"/>
      <family val="2"/>
      <charset val="204"/>
    </font>
    <font>
      <b/>
      <sz val="10"/>
      <color indexed="81"/>
      <name val="Tahoma"/>
      <family val="2"/>
      <charset val="204"/>
    </font>
    <font>
      <sz val="11"/>
      <name val="Times New Roman"/>
      <family val="1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2"/>
      <color rgb="FFFF0000"/>
      <name val="Times New Roman"/>
      <family val="1"/>
      <charset val="204"/>
    </font>
    <font>
      <sz val="10"/>
      <color rgb="FFFF0000"/>
      <name val="Arial Cyr"/>
      <charset val="204"/>
    </font>
    <font>
      <sz val="12"/>
      <color rgb="FFC0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2"/>
      <color indexed="81"/>
      <name val="Tahoma"/>
      <family val="2"/>
      <charset val="204"/>
    </font>
    <font>
      <sz val="12"/>
      <color indexed="81"/>
      <name val="Tahoma"/>
      <family val="2"/>
      <charset val="204"/>
    </font>
    <font>
      <b/>
      <sz val="10"/>
      <name val="Arial Cyr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color rgb="FF0070C0"/>
      <name val="Arial"/>
      <family val="2"/>
      <charset val="204"/>
    </font>
    <font>
      <b/>
      <sz val="12"/>
      <color rgb="FFC00000"/>
      <name val="Times New Roman"/>
      <family val="1"/>
      <charset val="204"/>
    </font>
    <font>
      <sz val="8"/>
      <name val="Arial Cyr"/>
      <charset val="204"/>
    </font>
    <font>
      <sz val="12"/>
      <color rgb="FF00B050"/>
      <name val="Times New Roman"/>
      <family val="1"/>
      <charset val="204"/>
    </font>
    <font>
      <sz val="10"/>
      <color rgb="FFFF0000"/>
      <name val="Arial"/>
      <family val="2"/>
      <charset val="204"/>
    </font>
    <font>
      <sz val="14"/>
      <name val="Times New Roman"/>
      <family val="1"/>
      <charset val="204"/>
    </font>
    <font>
      <sz val="10"/>
      <name val="Times New Roman"/>
      <family val="1"/>
      <charset val="204"/>
    </font>
    <font>
      <u/>
      <sz val="9"/>
      <color indexed="18"/>
      <name val="Tahoma"/>
      <family val="2"/>
      <charset val="204"/>
    </font>
    <font>
      <sz val="11"/>
      <color rgb="FFC00000"/>
      <name val="Times New Roman"/>
      <family val="1"/>
      <charset val="204"/>
    </font>
    <font>
      <sz val="12"/>
      <name val="Arial"/>
      <family val="2"/>
      <charset val="204"/>
    </font>
    <font>
      <sz val="12"/>
      <name val="Arial Cyr"/>
      <charset val="204"/>
    </font>
    <font>
      <sz val="10"/>
      <color rgb="FF004D86"/>
      <name val="Arial"/>
      <family val="2"/>
      <charset val="204"/>
    </font>
    <font>
      <b/>
      <sz val="16"/>
      <color rgb="FF004D86"/>
      <name val="Times New Roman"/>
      <family val="1"/>
      <charset val="204"/>
    </font>
    <font>
      <b/>
      <sz val="12"/>
      <color rgb="FF004D86"/>
      <name val="Times New Roman"/>
      <family val="1"/>
      <charset val="204"/>
    </font>
    <font>
      <b/>
      <sz val="10"/>
      <color rgb="FF004D86"/>
      <name val="Arial Cyr"/>
      <charset val="204"/>
    </font>
    <font>
      <sz val="12"/>
      <color rgb="FF004D86"/>
      <name val="Times New Roman"/>
      <family val="1"/>
      <charset val="204"/>
    </font>
    <font>
      <sz val="10"/>
      <color rgb="FF004D86"/>
      <name val="Arial Cyr"/>
      <charset val="204"/>
    </font>
    <font>
      <b/>
      <sz val="16"/>
      <color rgb="FF0070C0"/>
      <name val="Times New Roman"/>
      <family val="1"/>
      <charset val="204"/>
    </font>
    <font>
      <b/>
      <sz val="12"/>
      <color rgb="FF0070C0"/>
      <name val="Times New Roman"/>
      <family val="1"/>
      <charset val="204"/>
    </font>
    <font>
      <b/>
      <sz val="10"/>
      <color rgb="FF0070C0"/>
      <name val="Arial Cyr"/>
      <charset val="204"/>
    </font>
    <font>
      <sz val="12"/>
      <color rgb="FF0070C0"/>
      <name val="Times New Roman"/>
      <family val="1"/>
      <charset val="204"/>
    </font>
    <font>
      <sz val="10"/>
      <color rgb="FF0070C0"/>
      <name val="Arial Cyr"/>
      <charset val="204"/>
    </font>
    <font>
      <sz val="14"/>
      <color rgb="FF0070C0"/>
      <name val="Times New Roman"/>
      <family val="1"/>
      <charset val="204"/>
    </font>
    <font>
      <b/>
      <sz val="11"/>
      <color indexed="81"/>
      <name val="Tahoma"/>
      <family val="2"/>
      <charset val="204"/>
    </font>
    <font>
      <sz val="11"/>
      <color indexed="81"/>
      <name val="Tahoma"/>
      <family val="2"/>
      <charset val="204"/>
    </font>
    <font>
      <sz val="10"/>
      <color rgb="FFC00000"/>
      <name val="Arial"/>
      <family val="2"/>
      <charset val="204"/>
    </font>
    <font>
      <sz val="10"/>
      <color rgb="FFC00000"/>
      <name val="Arial Cyr"/>
      <charset val="204"/>
    </font>
    <font>
      <b/>
      <sz val="16"/>
      <color rgb="FFFF0000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C4F1FF"/>
        <bgColor indexed="64"/>
      </patternFill>
    </fill>
    <fill>
      <patternFill patternType="solid">
        <fgColor rgb="FFFF00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8">
    <xf numFmtId="0" fontId="0" fillId="0" borderId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49" fontId="30" fillId="0" borderId="0" applyNumberFormat="0" applyFill="0" applyBorder="0" applyAlignment="0" applyProtection="0">
      <alignment vertical="top"/>
    </xf>
    <xf numFmtId="0" fontId="1" fillId="0" borderId="0"/>
  </cellStyleXfs>
  <cellXfs count="280">
    <xf numFmtId="0" fontId="0" fillId="0" borderId="0" xfId="0"/>
    <xf numFmtId="0" fontId="3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49" fontId="6" fillId="0" borderId="0" xfId="0" applyNumberFormat="1" applyFont="1" applyAlignment="1">
      <alignment vertical="center" wrapText="1"/>
    </xf>
    <xf numFmtId="0" fontId="0" fillId="0" borderId="0" xfId="0" applyAlignment="1">
      <alignment vertical="center"/>
    </xf>
    <xf numFmtId="49" fontId="5" fillId="0" borderId="1" xfId="0" applyNumberFormat="1" applyFont="1" applyBorder="1" applyAlignment="1">
      <alignment vertical="center" wrapText="1"/>
    </xf>
    <xf numFmtId="49" fontId="6" fillId="0" borderId="1" xfId="0" applyNumberFormat="1" applyFont="1" applyBorder="1" applyAlignment="1">
      <alignment horizontal="left" vertical="center" wrapText="1" indent="1"/>
    </xf>
    <xf numFmtId="0" fontId="6" fillId="0" borderId="1" xfId="0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65" fontId="6" fillId="0" borderId="0" xfId="0" applyNumberFormat="1" applyFont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11" fillId="0" borderId="0" xfId="0" applyFont="1" applyAlignment="1">
      <alignment horizontal="center" vertical="center" wrapText="1"/>
    </xf>
    <xf numFmtId="49" fontId="11" fillId="0" borderId="0" xfId="0" applyNumberFormat="1" applyFont="1" applyAlignment="1">
      <alignment vertical="center" wrapText="1"/>
    </xf>
    <xf numFmtId="0" fontId="6" fillId="0" borderId="0" xfId="0" applyFont="1" applyAlignment="1">
      <alignment horizontal="left" vertical="center"/>
    </xf>
    <xf numFmtId="4" fontId="14" fillId="0" borderId="0" xfId="0" applyNumberFormat="1" applyFont="1" applyAlignment="1">
      <alignment horizontal="center" vertical="center"/>
    </xf>
    <xf numFmtId="4" fontId="6" fillId="0" borderId="0" xfId="0" applyNumberFormat="1" applyFont="1" applyAlignment="1">
      <alignment vertical="center" wrapText="1"/>
    </xf>
    <xf numFmtId="49" fontId="6" fillId="0" borderId="1" xfId="0" applyNumberFormat="1" applyFont="1" applyBorder="1" applyAlignment="1">
      <alignment horizontal="left" vertical="center" wrapText="1" indent="2"/>
    </xf>
    <xf numFmtId="4" fontId="6" fillId="2" borderId="1" xfId="0" applyNumberFormat="1" applyFont="1" applyFill="1" applyBorder="1" applyAlignment="1">
      <alignment horizontal="center" vertical="center" wrapText="1"/>
    </xf>
    <xf numFmtId="165" fontId="6" fillId="2" borderId="1" xfId="0" applyNumberFormat="1" applyFont="1" applyFill="1" applyBorder="1" applyAlignment="1">
      <alignment horizontal="center" vertical="center" wrapText="1"/>
    </xf>
    <xf numFmtId="4" fontId="14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vertical="center"/>
    </xf>
    <xf numFmtId="4" fontId="6" fillId="2" borderId="1" xfId="0" applyNumberFormat="1" applyFont="1" applyFill="1" applyBorder="1" applyAlignment="1">
      <alignment horizontal="center" vertical="center"/>
    </xf>
    <xf numFmtId="165" fontId="6" fillId="2" borderId="1" xfId="0" applyNumberFormat="1" applyFont="1" applyFill="1" applyBorder="1" applyAlignment="1">
      <alignment horizontal="center" vertical="center"/>
    </xf>
    <xf numFmtId="165" fontId="14" fillId="2" borderId="1" xfId="0" applyNumberFormat="1" applyFont="1" applyFill="1" applyBorder="1" applyAlignment="1">
      <alignment horizontal="center" vertical="center" wrapText="1"/>
    </xf>
    <xf numFmtId="4" fontId="6" fillId="2" borderId="1" xfId="0" applyNumberFormat="1" applyFont="1" applyFill="1" applyBorder="1" applyAlignment="1">
      <alignment vertical="center" wrapText="1"/>
    </xf>
    <xf numFmtId="4" fontId="14" fillId="2" borderId="1" xfId="0" applyNumberFormat="1" applyFont="1" applyFill="1" applyBorder="1" applyAlignment="1">
      <alignment horizontal="center" vertical="center"/>
    </xf>
    <xf numFmtId="4" fontId="6" fillId="2" borderId="1" xfId="0" quotePrefix="1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vertical="center"/>
    </xf>
    <xf numFmtId="165" fontId="6" fillId="3" borderId="1" xfId="0" applyNumberFormat="1" applyFont="1" applyFill="1" applyBorder="1" applyAlignment="1">
      <alignment horizontal="center" vertical="center"/>
    </xf>
    <xf numFmtId="4" fontId="6" fillId="3" borderId="1" xfId="0" applyNumberFormat="1" applyFont="1" applyFill="1" applyBorder="1" applyAlignment="1">
      <alignment horizontal="center" vertical="center"/>
    </xf>
    <xf numFmtId="165" fontId="14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4" fontId="16" fillId="3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15" fillId="2" borderId="1" xfId="0" applyFont="1" applyFill="1" applyBorder="1" applyAlignment="1">
      <alignment vertical="center"/>
    </xf>
    <xf numFmtId="0" fontId="15" fillId="3" borderId="1" xfId="0" applyFont="1" applyFill="1" applyBorder="1" applyAlignment="1">
      <alignment vertical="center"/>
    </xf>
    <xf numFmtId="165" fontId="14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49" fontId="17" fillId="0" borderId="1" xfId="0" applyNumberFormat="1" applyFont="1" applyBorder="1" applyAlignment="1">
      <alignment horizontal="center" vertical="center"/>
    </xf>
    <xf numFmtId="0" fontId="17" fillId="0" borderId="1" xfId="0" applyFont="1" applyBorder="1" applyAlignment="1">
      <alignment horizontal="center"/>
    </xf>
    <xf numFmtId="4" fontId="16" fillId="3" borderId="1" xfId="0" applyNumberFormat="1" applyFont="1" applyFill="1" applyBorder="1" applyAlignment="1">
      <alignment horizontal="center" vertical="center"/>
    </xf>
    <xf numFmtId="4" fontId="6" fillId="3" borderId="1" xfId="0" applyNumberFormat="1" applyFont="1" applyFill="1" applyBorder="1" applyAlignment="1">
      <alignment horizontal="center" vertical="center" wrapText="1"/>
    </xf>
    <xf numFmtId="165" fontId="6" fillId="3" borderId="1" xfId="0" applyNumberFormat="1" applyFont="1" applyFill="1" applyBorder="1" applyAlignment="1">
      <alignment horizontal="center" vertical="center" wrapText="1"/>
    </xf>
    <xf numFmtId="4" fontId="14" fillId="3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left" vertical="center" wrapText="1"/>
    </xf>
    <xf numFmtId="49" fontId="6" fillId="0" borderId="1" xfId="0" applyNumberFormat="1" applyFont="1" applyBorder="1" applyAlignment="1">
      <alignment horizontal="left" vertical="center" indent="1"/>
    </xf>
    <xf numFmtId="165" fontId="6" fillId="4" borderId="1" xfId="0" applyNumberFormat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4" fontId="20" fillId="0" borderId="1" xfId="0" applyNumberFormat="1" applyFont="1" applyBorder="1" applyAlignment="1">
      <alignment horizontal="center" vertical="center" wrapText="1"/>
    </xf>
    <xf numFmtId="4" fontId="22" fillId="0" borderId="1" xfId="0" applyNumberFormat="1" applyFont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/>
    </xf>
    <xf numFmtId="167" fontId="2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1" fillId="0" borderId="0" xfId="0" applyFont="1" applyAlignment="1">
      <alignment horizontal="center" vertical="center" wrapText="1"/>
    </xf>
    <xf numFmtId="167" fontId="21" fillId="0" borderId="0" xfId="4" applyNumberFormat="1" applyFont="1" applyFill="1" applyBorder="1" applyAlignment="1">
      <alignment horizontal="center" vertical="center"/>
    </xf>
    <xf numFmtId="167" fontId="21" fillId="0" borderId="0" xfId="0" applyNumberFormat="1" applyFont="1" applyAlignment="1">
      <alignment vertical="center"/>
    </xf>
    <xf numFmtId="167" fontId="23" fillId="0" borderId="0" xfId="4" applyNumberFormat="1" applyFont="1" applyFill="1" applyBorder="1" applyAlignment="1">
      <alignment horizontal="center" vertical="center"/>
    </xf>
    <xf numFmtId="0" fontId="22" fillId="0" borderId="0" xfId="0" applyFont="1" applyAlignment="1" applyProtection="1">
      <alignment horizontal="center" vertical="center" wrapText="1"/>
      <protection locked="0"/>
    </xf>
    <xf numFmtId="0" fontId="22" fillId="0" borderId="0" xfId="0" applyFont="1" applyAlignment="1">
      <alignment horizontal="center" vertical="center" wrapText="1"/>
    </xf>
    <xf numFmtId="4" fontId="21" fillId="0" borderId="0" xfId="0" applyNumberFormat="1" applyFont="1" applyAlignment="1">
      <alignment horizontal="center" vertical="center" wrapText="1"/>
    </xf>
    <xf numFmtId="4" fontId="6" fillId="2" borderId="1" xfId="0" quotePrefix="1" applyNumberFormat="1" applyFont="1" applyFill="1" applyBorder="1" applyAlignment="1">
      <alignment horizontal="center" vertical="center" wrapText="1"/>
    </xf>
    <xf numFmtId="4" fontId="14" fillId="3" borderId="1" xfId="0" applyNumberFormat="1" applyFont="1" applyFill="1" applyBorder="1" applyAlignment="1">
      <alignment horizontal="center" vertical="center"/>
    </xf>
    <xf numFmtId="165" fontId="6" fillId="3" borderId="1" xfId="0" quotePrefix="1" applyNumberFormat="1" applyFont="1" applyFill="1" applyBorder="1" applyAlignment="1">
      <alignment horizontal="center" vertical="center" wrapText="1"/>
    </xf>
    <xf numFmtId="49" fontId="14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vertical="center" wrapText="1"/>
    </xf>
    <xf numFmtId="49" fontId="6" fillId="0" borderId="1" xfId="0" applyNumberFormat="1" applyFont="1" applyBorder="1" applyAlignment="1">
      <alignment horizontal="left" vertical="top" wrapText="1" indent="1"/>
    </xf>
    <xf numFmtId="0" fontId="5" fillId="0" borderId="1" xfId="0" applyFont="1" applyBorder="1" applyAlignment="1">
      <alignment wrapText="1"/>
    </xf>
    <xf numFmtId="9" fontId="7" fillId="0" borderId="0" xfId="0" applyNumberFormat="1" applyFont="1" applyAlignment="1" applyProtection="1">
      <alignment horizontal="center" vertical="center" wrapText="1"/>
      <protection locked="0"/>
    </xf>
    <xf numFmtId="9" fontId="6" fillId="0" borderId="1" xfId="0" applyNumberFormat="1" applyFont="1" applyBorder="1" applyAlignment="1">
      <alignment horizontal="center" vertical="center"/>
    </xf>
    <xf numFmtId="9" fontId="6" fillId="0" borderId="1" xfId="0" applyNumberFormat="1" applyFont="1" applyBorder="1" applyAlignment="1">
      <alignment horizontal="center"/>
    </xf>
    <xf numFmtId="9" fontId="0" fillId="0" borderId="1" xfId="0" applyNumberFormat="1" applyBorder="1" applyAlignment="1">
      <alignment vertical="center"/>
    </xf>
    <xf numFmtId="9" fontId="6" fillId="0" borderId="0" xfId="0" applyNumberFormat="1" applyFont="1" applyAlignment="1">
      <alignment vertical="center" wrapText="1"/>
    </xf>
    <xf numFmtId="9" fontId="14" fillId="0" borderId="1" xfId="0" applyNumberFormat="1" applyFont="1" applyBorder="1" applyAlignment="1">
      <alignment horizontal="center" vertical="center"/>
    </xf>
    <xf numFmtId="49" fontId="26" fillId="0" borderId="1" xfId="0" applyNumberFormat="1" applyFont="1" applyBorder="1" applyAlignment="1">
      <alignment horizontal="center" vertical="center"/>
    </xf>
    <xf numFmtId="9" fontId="26" fillId="0" borderId="1" xfId="0" applyNumberFormat="1" applyFont="1" applyBorder="1" applyAlignment="1">
      <alignment horizontal="center" vertical="center"/>
    </xf>
    <xf numFmtId="49" fontId="14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 indent="1"/>
    </xf>
    <xf numFmtId="4" fontId="6" fillId="5" borderId="1" xfId="0" applyNumberFormat="1" applyFont="1" applyFill="1" applyBorder="1" applyAlignment="1">
      <alignment horizontal="center" vertical="center" wrapText="1"/>
    </xf>
    <xf numFmtId="4" fontId="6" fillId="5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  <xf numFmtId="49" fontId="8" fillId="0" borderId="1" xfId="0" applyNumberFormat="1" applyFont="1" applyBorder="1" applyAlignment="1">
      <alignment vertical="center" wrapText="1"/>
    </xf>
    <xf numFmtId="0" fontId="17" fillId="0" borderId="1" xfId="0" applyFont="1" applyBorder="1" applyAlignment="1">
      <alignment vertical="center" wrapText="1"/>
    </xf>
    <xf numFmtId="0" fontId="15" fillId="0" borderId="1" xfId="0" applyFont="1" applyBorder="1" applyAlignment="1">
      <alignment vertical="center"/>
    </xf>
    <xf numFmtId="4" fontId="22" fillId="0" borderId="0" xfId="0" applyNumberFormat="1" applyFont="1" applyAlignment="1" applyProtection="1">
      <alignment horizontal="center" vertical="center" wrapText="1"/>
      <protection locked="0"/>
    </xf>
    <xf numFmtId="4" fontId="22" fillId="0" borderId="0" xfId="0" applyNumberFormat="1" applyFont="1" applyAlignment="1">
      <alignment horizontal="center" vertical="center" wrapText="1"/>
    </xf>
    <xf numFmtId="4" fontId="27" fillId="0" borderId="0" xfId="0" applyNumberFormat="1" applyFont="1" applyAlignment="1">
      <alignment vertical="center" wrapText="1"/>
    </xf>
    <xf numFmtId="4" fontId="27" fillId="0" borderId="0" xfId="0" applyNumberFormat="1" applyFont="1" applyAlignment="1">
      <alignment horizontal="center" vertical="center" wrapText="1"/>
    </xf>
    <xf numFmtId="4" fontId="21" fillId="0" borderId="0" xfId="0" applyNumberFormat="1" applyFont="1" applyAlignment="1">
      <alignment vertical="center" wrapText="1"/>
    </xf>
    <xf numFmtId="4" fontId="27" fillId="0" borderId="0" xfId="0" applyNumberFormat="1" applyFont="1" applyAlignment="1">
      <alignment horizontal="center" vertical="top" wrapText="1"/>
    </xf>
    <xf numFmtId="4" fontId="27" fillId="0" borderId="0" xfId="0" applyNumberFormat="1" applyFont="1" applyAlignment="1">
      <alignment vertical="center"/>
    </xf>
    <xf numFmtId="4" fontId="23" fillId="0" borderId="0" xfId="0" applyNumberFormat="1" applyFont="1" applyAlignment="1">
      <alignment horizontal="center" vertical="center" wrapText="1"/>
    </xf>
    <xf numFmtId="4" fontId="2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left" vertical="center" wrapText="1" indent="1"/>
    </xf>
    <xf numFmtId="49" fontId="6" fillId="0" borderId="1" xfId="0" applyNumberFormat="1" applyFont="1" applyBorder="1" applyAlignment="1">
      <alignment horizontal="left" vertical="top" indent="1"/>
    </xf>
    <xf numFmtId="0" fontId="6" fillId="0" borderId="1" xfId="0" applyFont="1" applyBorder="1" applyAlignment="1">
      <alignment horizontal="left" vertical="top" wrapText="1" indent="1"/>
    </xf>
    <xf numFmtId="4" fontId="16" fillId="5" borderId="1" xfId="0" applyNumberFormat="1" applyFont="1" applyFill="1" applyBorder="1" applyAlignment="1">
      <alignment horizontal="center" vertical="center" wrapText="1"/>
    </xf>
    <xf numFmtId="4" fontId="16" fillId="5" borderId="1" xfId="0" applyNumberFormat="1" applyFont="1" applyFill="1" applyBorder="1" applyAlignment="1">
      <alignment horizontal="center" vertical="center"/>
    </xf>
    <xf numFmtId="165" fontId="28" fillId="0" borderId="0" xfId="0" applyNumberFormat="1" applyFont="1" applyAlignment="1">
      <alignment vertical="center" wrapText="1"/>
    </xf>
    <xf numFmtId="0" fontId="5" fillId="0" borderId="1" xfId="0" applyFont="1" applyBorder="1" applyAlignment="1">
      <alignment horizontal="left" vertical="center"/>
    </xf>
    <xf numFmtId="0" fontId="6" fillId="0" borderId="0" xfId="0" applyFont="1" applyAlignment="1">
      <alignment horizontal="center" vertical="center" wrapText="1"/>
    </xf>
    <xf numFmtId="4" fontId="32" fillId="0" borderId="0" xfId="0" applyNumberFormat="1" applyFont="1" applyAlignment="1">
      <alignment horizontal="center" vertical="center" wrapText="1"/>
    </xf>
    <xf numFmtId="0" fontId="32" fillId="0" borderId="0" xfId="0" applyFont="1" applyAlignment="1">
      <alignment horizontal="center" vertical="center" wrapText="1"/>
    </xf>
    <xf numFmtId="167" fontId="32" fillId="0" borderId="0" xfId="0" applyNumberFormat="1" applyFont="1" applyAlignment="1">
      <alignment vertical="center"/>
    </xf>
    <xf numFmtId="0" fontId="33" fillId="0" borderId="0" xfId="0" applyFont="1" applyAlignment="1">
      <alignment vertical="center"/>
    </xf>
    <xf numFmtId="49" fontId="31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left" vertical="center" wrapText="1" indent="1"/>
    </xf>
    <xf numFmtId="167" fontId="34" fillId="0" borderId="0" xfId="4" applyNumberFormat="1" applyFont="1" applyFill="1" applyBorder="1" applyAlignment="1">
      <alignment horizontal="left" vertical="center"/>
    </xf>
    <xf numFmtId="4" fontId="6" fillId="6" borderId="1" xfId="0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9" fontId="6" fillId="0" borderId="1" xfId="0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4" fontId="5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7" fillId="0" borderId="0" xfId="0" applyFont="1" applyAlignment="1" applyProtection="1">
      <alignment horizontal="center" vertical="center" wrapText="1"/>
      <protection locked="0"/>
    </xf>
    <xf numFmtId="4" fontId="5" fillId="3" borderId="1" xfId="0" applyNumberFormat="1" applyFont="1" applyFill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" fontId="36" fillId="2" borderId="1" xfId="0" applyNumberFormat="1" applyFont="1" applyFill="1" applyBorder="1" applyAlignment="1">
      <alignment horizontal="center" vertical="center" wrapText="1"/>
    </xf>
    <xf numFmtId="4" fontId="38" fillId="2" borderId="1" xfId="0" applyNumberFormat="1" applyFont="1" applyFill="1" applyBorder="1" applyAlignment="1">
      <alignment horizontal="center" vertical="center" wrapText="1"/>
    </xf>
    <xf numFmtId="4" fontId="16" fillId="2" borderId="1" xfId="0" applyNumberFormat="1" applyFont="1" applyFill="1" applyBorder="1" applyAlignment="1">
      <alignment horizontal="center" vertical="center"/>
    </xf>
    <xf numFmtId="0" fontId="40" fillId="0" borderId="0" xfId="0" applyFont="1" applyAlignment="1" applyProtection="1">
      <alignment horizontal="center" vertical="center" wrapText="1"/>
      <protection locked="0"/>
    </xf>
    <xf numFmtId="166" fontId="41" fillId="3" borderId="1" xfId="0" applyNumberFormat="1" applyFont="1" applyFill="1" applyBorder="1" applyAlignment="1">
      <alignment horizontal="center" vertical="center" wrapText="1"/>
    </xf>
    <xf numFmtId="4" fontId="41" fillId="3" borderId="1" xfId="0" applyNumberFormat="1" applyFont="1" applyFill="1" applyBorder="1" applyAlignment="1">
      <alignment horizontal="center" vertical="center" wrapText="1"/>
    </xf>
    <xf numFmtId="165" fontId="43" fillId="3" borderId="1" xfId="0" applyNumberFormat="1" applyFont="1" applyFill="1" applyBorder="1" applyAlignment="1">
      <alignment horizontal="center" vertical="center" wrapText="1"/>
    </xf>
    <xf numFmtId="4" fontId="43" fillId="3" borderId="1" xfId="0" applyNumberFormat="1" applyFont="1" applyFill="1" applyBorder="1" applyAlignment="1">
      <alignment horizontal="center" vertical="center" wrapText="1"/>
    </xf>
    <xf numFmtId="165" fontId="43" fillId="3" borderId="1" xfId="0" applyNumberFormat="1" applyFont="1" applyFill="1" applyBorder="1" applyAlignment="1">
      <alignment horizontal="center" vertical="center"/>
    </xf>
    <xf numFmtId="0" fontId="44" fillId="3" borderId="1" xfId="0" applyFont="1" applyFill="1" applyBorder="1" applyAlignment="1">
      <alignment horizontal="center" vertical="center"/>
    </xf>
    <xf numFmtId="0" fontId="44" fillId="3" borderId="1" xfId="0" applyFont="1" applyFill="1" applyBorder="1" applyAlignment="1">
      <alignment vertical="center"/>
    </xf>
    <xf numFmtId="4" fontId="43" fillId="3" borderId="1" xfId="0" applyNumberFormat="1" applyFont="1" applyFill="1" applyBorder="1" applyAlignment="1">
      <alignment horizontal="center" vertical="center"/>
    </xf>
    <xf numFmtId="165" fontId="43" fillId="0" borderId="0" xfId="0" applyNumberFormat="1" applyFont="1" applyAlignment="1">
      <alignment horizontal="center" vertical="center"/>
    </xf>
    <xf numFmtId="165" fontId="45" fillId="0" borderId="0" xfId="0" applyNumberFormat="1" applyFont="1" applyAlignment="1">
      <alignment vertical="center" wrapText="1"/>
    </xf>
    <xf numFmtId="4" fontId="43" fillId="3" borderId="0" xfId="0" applyNumberFormat="1" applyFont="1" applyFill="1" applyBorder="1" applyAlignment="1">
      <alignment horizontal="center" vertical="center" wrapText="1"/>
    </xf>
    <xf numFmtId="4" fontId="43" fillId="3" borderId="3" xfId="0" applyNumberFormat="1" applyFont="1" applyFill="1" applyBorder="1" applyAlignment="1">
      <alignment horizontal="center" vertical="center" wrapText="1"/>
    </xf>
    <xf numFmtId="4" fontId="43" fillId="3" borderId="2" xfId="0" applyNumberFormat="1" applyFont="1" applyFill="1" applyBorder="1" applyAlignment="1">
      <alignment horizontal="center" vertical="center" wrapText="1"/>
    </xf>
    <xf numFmtId="4" fontId="43" fillId="3" borderId="4" xfId="0" applyNumberFormat="1" applyFont="1" applyFill="1" applyBorder="1" applyAlignment="1">
      <alignment horizontal="center" vertical="center" wrapText="1"/>
    </xf>
    <xf numFmtId="166" fontId="43" fillId="3" borderId="1" xfId="0" applyNumberFormat="1" applyFont="1" applyFill="1" applyBorder="1" applyAlignment="1">
      <alignment horizontal="center" vertical="center" wrapText="1"/>
    </xf>
    <xf numFmtId="167" fontId="42" fillId="3" borderId="1" xfId="0" applyNumberFormat="1" applyFont="1" applyFill="1" applyBorder="1" applyAlignment="1">
      <alignment horizontal="center" vertical="center" wrapText="1"/>
    </xf>
    <xf numFmtId="4" fontId="41" fillId="2" borderId="1" xfId="0" applyNumberFormat="1" applyFont="1" applyFill="1" applyBorder="1" applyAlignment="1">
      <alignment horizontal="center" vertical="center" wrapText="1"/>
    </xf>
    <xf numFmtId="4" fontId="35" fillId="0" borderId="0" xfId="0" applyNumberFormat="1" applyFont="1" applyAlignment="1" applyProtection="1">
      <alignment horizontal="center" vertical="center" wrapText="1"/>
      <protection locked="0"/>
    </xf>
    <xf numFmtId="4" fontId="38" fillId="2" borderId="1" xfId="0" applyNumberFormat="1" applyFont="1" applyFill="1" applyBorder="1" applyAlignment="1">
      <alignment horizontal="center" vertical="center"/>
    </xf>
    <xf numFmtId="4" fontId="39" fillId="2" borderId="1" xfId="0" applyNumberFormat="1" applyFont="1" applyFill="1" applyBorder="1" applyAlignment="1">
      <alignment vertical="center"/>
    </xf>
    <xf numFmtId="4" fontId="38" fillId="0" borderId="0" xfId="0" applyNumberFormat="1" applyFont="1" applyAlignment="1">
      <alignment horizontal="center" vertical="center"/>
    </xf>
    <xf numFmtId="166" fontId="16" fillId="3" borderId="1" xfId="0" applyNumberFormat="1" applyFont="1" applyFill="1" applyBorder="1" applyAlignment="1">
      <alignment horizontal="center" vertical="center" wrapText="1"/>
    </xf>
    <xf numFmtId="166" fontId="16" fillId="4" borderId="1" xfId="0" applyNumberFormat="1" applyFont="1" applyFill="1" applyBorder="1" applyAlignment="1">
      <alignment horizontal="center" vertical="center" wrapText="1"/>
    </xf>
    <xf numFmtId="4" fontId="16" fillId="2" borderId="1" xfId="0" applyNumberFormat="1" applyFont="1" applyFill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left" vertical="center" wrapText="1" indent="1"/>
    </xf>
    <xf numFmtId="0" fontId="16" fillId="0" borderId="1" xfId="0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/>
    </xf>
    <xf numFmtId="9" fontId="16" fillId="0" borderId="1" xfId="0" applyNumberFormat="1" applyFont="1" applyBorder="1" applyAlignment="1">
      <alignment horizontal="center" vertical="center"/>
    </xf>
    <xf numFmtId="165" fontId="16" fillId="2" borderId="1" xfId="0" applyNumberFormat="1" applyFont="1" applyFill="1" applyBorder="1" applyAlignment="1">
      <alignment horizontal="center" vertical="center" wrapText="1"/>
    </xf>
    <xf numFmtId="165" fontId="16" fillId="3" borderId="1" xfId="0" applyNumberFormat="1" applyFont="1" applyFill="1" applyBorder="1" applyAlignment="1">
      <alignment horizontal="center" vertical="center" wrapText="1"/>
    </xf>
    <xf numFmtId="4" fontId="48" fillId="0" borderId="0" xfId="0" applyNumberFormat="1" applyFont="1" applyAlignment="1">
      <alignment horizontal="center" vertical="center" wrapText="1"/>
    </xf>
    <xf numFmtId="167" fontId="48" fillId="0" borderId="0" xfId="4" applyNumberFormat="1" applyFont="1" applyFill="1" applyBorder="1" applyAlignment="1">
      <alignment horizontal="center" vertical="center"/>
    </xf>
    <xf numFmtId="0" fontId="49" fillId="0" borderId="0" xfId="0" applyFont="1" applyAlignment="1">
      <alignment vertical="center"/>
    </xf>
    <xf numFmtId="1" fontId="0" fillId="0" borderId="0" xfId="0" applyNumberFormat="1" applyAlignment="1">
      <alignment vertical="center"/>
    </xf>
    <xf numFmtId="167" fontId="37" fillId="2" borderId="0" xfId="4" applyNumberFormat="1" applyFont="1" applyFill="1" applyAlignment="1">
      <alignment horizontal="center" vertical="center" wrapText="1"/>
    </xf>
    <xf numFmtId="4" fontId="38" fillId="4" borderId="1" xfId="0" applyNumberFormat="1" applyFont="1" applyFill="1" applyBorder="1" applyAlignment="1">
      <alignment horizontal="center" vertical="center" wrapText="1"/>
    </xf>
    <xf numFmtId="166" fontId="43" fillId="4" borderId="1" xfId="0" applyNumberFormat="1" applyFont="1" applyFill="1" applyBorder="1" applyAlignment="1">
      <alignment horizontal="center" vertical="center" wrapText="1"/>
    </xf>
    <xf numFmtId="166" fontId="26" fillId="3" borderId="1" xfId="0" applyNumberFormat="1" applyFont="1" applyFill="1" applyBorder="1" applyAlignment="1">
      <alignment horizontal="center" vertical="center" wrapText="1"/>
    </xf>
    <xf numFmtId="166" fontId="26" fillId="4" borderId="1" xfId="0" applyNumberFormat="1" applyFont="1" applyFill="1" applyBorder="1" applyAlignment="1">
      <alignment horizontal="center" vertical="center" wrapText="1"/>
    </xf>
    <xf numFmtId="166" fontId="14" fillId="3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left" vertical="center" wrapText="1" indent="1"/>
    </xf>
    <xf numFmtId="0" fontId="7" fillId="0" borderId="0" xfId="0" applyFont="1" applyAlignment="1" applyProtection="1">
      <alignment horizontal="center" vertical="center" wrapText="1"/>
      <protection locked="0"/>
    </xf>
    <xf numFmtId="4" fontId="5" fillId="3" borderId="1" xfId="0" applyNumberFormat="1" applyFont="1" applyFill="1" applyBorder="1" applyAlignment="1">
      <alignment horizontal="center" vertical="center" wrapText="1"/>
    </xf>
    <xf numFmtId="4" fontId="5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4" fontId="5" fillId="3" borderId="1" xfId="0" applyNumberFormat="1" applyFont="1" applyFill="1" applyBorder="1" applyAlignment="1">
      <alignment horizontal="center" vertical="center" wrapText="1"/>
    </xf>
    <xf numFmtId="9" fontId="15" fillId="0" borderId="1" xfId="0" applyNumberFormat="1" applyFont="1" applyBorder="1" applyAlignment="1">
      <alignment vertical="center"/>
    </xf>
    <xf numFmtId="0" fontId="0" fillId="2" borderId="1" xfId="0" applyFont="1" applyFill="1" applyBorder="1" applyAlignment="1">
      <alignment vertical="center"/>
    </xf>
    <xf numFmtId="165" fontId="14" fillId="3" borderId="1" xfId="0" quotePrefix="1" applyNumberFormat="1" applyFont="1" applyFill="1" applyBorder="1" applyAlignment="1">
      <alignment horizontal="center" vertical="center" wrapText="1"/>
    </xf>
    <xf numFmtId="0" fontId="7" fillId="0" borderId="0" xfId="0" applyFont="1" applyFill="1" applyAlignment="1" applyProtection="1">
      <alignment horizontal="center" vertical="center" wrapText="1"/>
      <protection locked="0"/>
    </xf>
    <xf numFmtId="9" fontId="7" fillId="0" borderId="0" xfId="0" applyNumberFormat="1" applyFont="1" applyFill="1" applyAlignment="1" applyProtection="1">
      <alignment horizontal="center" vertical="center" wrapText="1"/>
      <protection locked="0"/>
    </xf>
    <xf numFmtId="168" fontId="7" fillId="0" borderId="0" xfId="0" applyNumberFormat="1" applyFont="1" applyFill="1" applyAlignment="1" applyProtection="1">
      <alignment horizontal="center" vertical="center" wrapText="1"/>
      <protection locked="0"/>
    </xf>
    <xf numFmtId="165" fontId="6" fillId="0" borderId="0" xfId="0" applyNumberFormat="1" applyFont="1" applyFill="1" applyAlignment="1">
      <alignment horizontal="center" vertical="center"/>
    </xf>
    <xf numFmtId="165" fontId="28" fillId="0" borderId="0" xfId="0" applyNumberFormat="1" applyFont="1" applyFill="1" applyAlignment="1">
      <alignment vertical="center" wrapText="1"/>
    </xf>
    <xf numFmtId="0" fontId="50" fillId="0" borderId="0" xfId="0" applyFont="1" applyFill="1" applyAlignment="1" applyProtection="1">
      <alignment horizontal="center" vertical="center" wrapText="1"/>
      <protection locked="0"/>
    </xf>
    <xf numFmtId="0" fontId="14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0" fillId="0" borderId="0" xfId="0" applyFont="1" applyAlignment="1">
      <alignment vertical="center"/>
    </xf>
    <xf numFmtId="0" fontId="6" fillId="0" borderId="1" xfId="0" applyFont="1" applyBorder="1" applyAlignment="1">
      <alignment horizontal="center" vertical="center" wrapText="1"/>
    </xf>
    <xf numFmtId="2" fontId="7" fillId="0" borderId="0" xfId="0" applyNumberFormat="1" applyFont="1" applyFill="1" applyAlignment="1" applyProtection="1">
      <alignment horizontal="center" vertical="center" wrapText="1"/>
      <protection locked="0"/>
    </xf>
    <xf numFmtId="2" fontId="5" fillId="3" borderId="1" xfId="0" applyNumberFormat="1" applyFont="1" applyFill="1" applyBorder="1" applyAlignment="1">
      <alignment horizontal="center" vertical="center" wrapText="1"/>
    </xf>
    <xf numFmtId="2" fontId="6" fillId="3" borderId="1" xfId="0" applyNumberFormat="1" applyFont="1" applyFill="1" applyBorder="1" applyAlignment="1">
      <alignment horizontal="center" vertical="center" wrapText="1"/>
    </xf>
    <xf numFmtId="2" fontId="6" fillId="0" borderId="0" xfId="0" applyNumberFormat="1" applyFont="1" applyFill="1" applyAlignment="1">
      <alignment horizontal="center" vertical="center"/>
    </xf>
    <xf numFmtId="2" fontId="28" fillId="0" borderId="0" xfId="0" applyNumberFormat="1" applyFont="1" applyFill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2" fontId="43" fillId="3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0" xfId="0" applyFont="1" applyFill="1" applyAlignment="1" applyProtection="1">
      <alignment horizontal="center" vertical="center" wrapText="1"/>
      <protection locked="0"/>
    </xf>
    <xf numFmtId="169" fontId="14" fillId="3" borderId="1" xfId="0" applyNumberFormat="1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17" fillId="0" borderId="5" xfId="0" applyFont="1" applyBorder="1" applyAlignment="1">
      <alignment vertical="center" wrapText="1"/>
    </xf>
    <xf numFmtId="0" fontId="11" fillId="0" borderId="5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29" fillId="0" borderId="5" xfId="0" applyFont="1" applyBorder="1" applyAlignment="1">
      <alignment horizontal="center" vertical="center" wrapText="1"/>
    </xf>
    <xf numFmtId="0" fontId="11" fillId="0" borderId="5" xfId="0" applyFont="1" applyBorder="1" applyAlignment="1">
      <alignment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5" fillId="0" borderId="5" xfId="0" applyFont="1" applyBorder="1" applyAlignment="1">
      <alignment vertical="center"/>
    </xf>
    <xf numFmtId="4" fontId="5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11" fillId="0" borderId="5" xfId="0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4" fontId="5" fillId="3" borderId="1" xfId="0" applyNumberFormat="1" applyFont="1" applyFill="1" applyBorder="1" applyAlignment="1">
      <alignment horizontal="center" vertical="center" wrapText="1"/>
    </xf>
    <xf numFmtId="166" fontId="5" fillId="3" borderId="1" xfId="0" applyNumberFormat="1" applyFont="1" applyFill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" fontId="5" fillId="2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Alignment="1" applyProtection="1">
      <alignment horizontal="center" vertical="center" wrapText="1"/>
      <protection locked="0"/>
    </xf>
    <xf numFmtId="1" fontId="5" fillId="0" borderId="1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9" fontId="5" fillId="0" borderId="1" xfId="0" applyNumberFormat="1" applyFont="1" applyBorder="1" applyAlignment="1">
      <alignment horizontal="center" vertical="center" wrapText="1"/>
    </xf>
    <xf numFmtId="166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29" fillId="0" borderId="5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top" wrapText="1"/>
    </xf>
    <xf numFmtId="0" fontId="6" fillId="0" borderId="5" xfId="0" applyFont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7" fillId="0" borderId="0" xfId="0" applyFont="1" applyAlignment="1" applyProtection="1">
      <alignment horizontal="center" vertical="center" wrapText="1"/>
      <protection locked="0"/>
    </xf>
    <xf numFmtId="0" fontId="11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center" wrapText="1"/>
    </xf>
    <xf numFmtId="49" fontId="6" fillId="0" borderId="3" xfId="0" applyNumberFormat="1" applyFont="1" applyBorder="1" applyAlignment="1">
      <alignment horizontal="left" vertical="center" wrapText="1" indent="1"/>
    </xf>
    <xf numFmtId="49" fontId="6" fillId="0" borderId="2" xfId="0" applyNumberFormat="1" applyFont="1" applyBorder="1" applyAlignment="1">
      <alignment horizontal="left" vertical="center" wrapText="1" indent="1"/>
    </xf>
    <xf numFmtId="0" fontId="11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166" fontId="41" fillId="3" borderId="3" xfId="0" applyNumberFormat="1" applyFont="1" applyFill="1" applyBorder="1" applyAlignment="1">
      <alignment horizontal="center" vertical="center" wrapText="1"/>
    </xf>
    <xf numFmtId="166" fontId="41" fillId="3" borderId="2" xfId="0" applyNumberFormat="1" applyFont="1" applyFill="1" applyBorder="1" applyAlignment="1">
      <alignment horizontal="center" vertical="center" wrapText="1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4" fontId="20" fillId="0" borderId="1" xfId="0" applyNumberFormat="1" applyFont="1" applyBorder="1" applyAlignment="1">
      <alignment horizontal="center" vertical="center" wrapText="1"/>
    </xf>
    <xf numFmtId="166" fontId="22" fillId="0" borderId="1" xfId="0" applyNumberFormat="1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/>
    </xf>
  </cellXfs>
  <cellStyles count="8">
    <cellStyle name="Гиперссылка 2" xfId="6"/>
    <cellStyle name="Денежный 2" xfId="1"/>
    <cellStyle name="Обычный" xfId="0" builtinId="0"/>
    <cellStyle name="Обычный 2 4" xfId="2"/>
    <cellStyle name="Обычный 3" xfId="3"/>
    <cellStyle name="Обычный 43" xfId="7"/>
    <cellStyle name="Процентный" xfId="4" builtinId="5"/>
    <cellStyle name="Процентный 2" xfId="5"/>
  </cellStyles>
  <dxfs count="0"/>
  <tableStyles count="0" defaultTableStyle="TableStyleMedium9" defaultPivotStyle="PivotStyleLight16"/>
  <colors>
    <mruColors>
      <color rgb="FFFFCCFF"/>
      <color rgb="FF004D86"/>
      <color rgb="FF00642D"/>
      <color rgb="FFFFB793"/>
      <color rgb="FFC4F1FF"/>
      <color rgb="FFFF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externalLink" Target="externalLinks/externalLink14.xml"/><Relationship Id="rId26" Type="http://schemas.openxmlformats.org/officeDocument/2006/relationships/externalLink" Target="externalLinks/externalLink22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7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25" Type="http://schemas.openxmlformats.org/officeDocument/2006/relationships/externalLink" Target="externalLinks/externalLink2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0" Type="http://schemas.openxmlformats.org/officeDocument/2006/relationships/externalLink" Target="externalLinks/externalLink16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24" Type="http://schemas.openxmlformats.org/officeDocument/2006/relationships/externalLink" Target="externalLinks/externalLink20.xml"/><Relationship Id="rId32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23" Type="http://schemas.openxmlformats.org/officeDocument/2006/relationships/externalLink" Target="externalLinks/externalLink19.xml"/><Relationship Id="rId28" Type="http://schemas.openxmlformats.org/officeDocument/2006/relationships/externalLink" Target="externalLinks/externalLink24.xml"/><Relationship Id="rId10" Type="http://schemas.openxmlformats.org/officeDocument/2006/relationships/externalLink" Target="externalLinks/externalLink6.xml"/><Relationship Id="rId19" Type="http://schemas.openxmlformats.org/officeDocument/2006/relationships/externalLink" Target="externalLinks/externalLink15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Relationship Id="rId22" Type="http://schemas.openxmlformats.org/officeDocument/2006/relationships/externalLink" Target="externalLinks/externalLink18.xml"/><Relationship Id="rId27" Type="http://schemas.openxmlformats.org/officeDocument/2006/relationships/externalLink" Target="externalLinks/externalLink23.xml"/><Relationship Id="rId30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eneral\user\&#1063;&#1077;&#1088;&#1085;&#1080;&#1094;&#1082;&#1072;&#1103;%20&#1058;&#1072;&#1090;&#1100;&#1103;&#1085;&#1072;\&#1064;&#1072;&#1073;&#1083;&#1086;&#1085;%20&#1045;&#1048;&#1040;&#1057;\&#1041;&#1072;&#1083;&#1072;&#1085;&#1089;%20&#1090;&#1077;&#1087;&#1083;&#1086;&#1089;&#1085;&#1072;&#1073;&#1078;&#1077;&#1085;&#1080;&#1103;%202011\&#1054;&#1090;&#1087;&#1088;&#1072;&#1074;&#1083;&#1077;&#1085;&#1086;%2029.04.2011%20&#1047;&#1040;&#1043;&#1056;&#1059;&#1046;&#1045;&#1053;&#1053;&#1067;&#1049;\SUMMARY.WARM.2011YEAR(v1.3)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tserver\&#1058;&#1077;&#1087;&#1083;&#1086;&#1101;&#1085;&#1077;&#1088;&#1075;&#1077;&#1090;&#1080;&#1082;&#1072;\&#1063;&#1077;&#1088;&#1085;&#1080;&#1094;&#1082;&#1072;&#1103;%20&#1058;&#1072;&#1090;&#1100;&#1103;&#1085;&#1072;\&#1055;&#1056;&#1054;&#1063;&#1048;&#1058;&#1040;&#1058;&#1068;\08%20&#1058;&#1072;&#1088;&#1080;&#1092;&#1099;%20&#1085;&#1072;%202026\01%2003.10.2025\1%20&#1055;&#1086;&#1089;&#1084;&#1086;&#1090;&#1088;&#1077;&#1083;&#1072;\&#1040;&#1054;%20&#1053;&#1050;&#1061;\&#1053;&#1050;&#1061;%20&#1058;&#1069;%20&#1086;&#1090;%20&#1089;&#1086;&#1073;.&#1082;&#1086;&#1090;.&#1082;&#1074;%20&#1040;%202026-2029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tserver\&#1058;&#1077;&#1087;&#1083;&#1086;&#1101;&#1085;&#1077;&#1088;&#1075;&#1077;&#1090;&#1080;&#1082;&#1072;\&#1063;&#1077;&#1088;&#1085;&#1080;&#1094;&#1082;&#1072;&#1103;%20&#1058;&#1072;&#1090;&#1100;&#1103;&#1085;&#1072;\&#1055;&#1056;&#1054;&#1063;&#1048;&#1058;&#1040;&#1058;&#1068;\08%20&#1058;&#1072;&#1088;&#1080;&#1092;&#1099;%20&#1085;&#1072;%202026\01%2003.10.2025\1%20&#1055;&#1086;&#1089;&#1084;&#1086;&#1090;&#1088;&#1077;&#1083;&#1072;\&#1060;&#1043;&#1041;&#1059;&#1047;%20&#1056;&#1077;&#1096;&#1084;&#1072;\&#1058;&#1072;&#1088;&#1080;&#1092;%20&#1052;&#1062;%20&#1056;&#1077;&#1096;&#1084;&#1072;%202026-2028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tserver\&#1058;&#1077;&#1087;&#1083;&#1086;&#1101;&#1085;&#1077;&#1088;&#1075;&#1077;&#1090;&#1080;&#1082;&#1072;\&#1063;&#1077;&#1088;&#1085;&#1080;&#1094;&#1082;&#1072;&#1103;%20&#1058;&#1072;&#1090;&#1100;&#1103;&#1085;&#1072;\&#1055;&#1056;&#1054;&#1063;&#1048;&#1058;&#1040;&#1058;&#1068;\08%20&#1058;&#1072;&#1088;&#1080;&#1092;&#1099;%20&#1085;&#1072;%202026\01%2003.10.2025\1%20&#1055;&#1086;&#1089;&#1084;&#1086;&#1090;&#1088;&#1077;&#1083;&#1072;\&#1057;&#1072;&#1085;&#1072;&#1090;&#1086;&#1088;&#1080;&#1081;%20&#1057;&#1090;&#1072;&#1085;&#1082;&#1086;\&#1057;&#1072;&#1085;&#1072;&#1090;&#1086;&#1088;&#1080;&#1081;%20&#1057;&#1090;&#1072;&#1085;&#1082;&#1086;%202026-2027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tserver\&#1058;&#1077;&#1087;&#1083;&#1086;&#1101;&#1085;&#1077;&#1088;&#1075;&#1077;&#1090;&#1080;&#1082;&#1072;\&#1063;&#1077;&#1088;&#1085;&#1080;&#1094;&#1082;&#1072;&#1103;%20&#1058;&#1072;&#1090;&#1100;&#1103;&#1085;&#1072;\&#1055;&#1056;&#1054;&#1063;&#1048;&#1058;&#1040;&#1058;&#1068;\08%20&#1058;&#1072;&#1088;&#1080;&#1092;&#1099;%20&#1085;&#1072;%202026\01%2003.10.2025\1%20&#1055;&#1086;&#1089;&#1084;&#1086;&#1090;&#1088;&#1077;&#1083;&#1072;\&#1054;&#1054;&#1054;%20&#1056;&#1058;&#1048;&#1050;\01%202026%20-%202027&#1082;&#1074;.&#1041;%20&#1082;%20&#1091;&#1090;&#1074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tserver\&#1058;&#1077;&#1087;&#1083;&#1086;&#1101;&#1085;&#1077;&#1088;&#1075;&#1077;&#1090;&#1080;&#1082;&#1072;\&#1063;&#1077;&#1088;&#1085;&#1080;&#1094;&#1082;&#1072;&#1103;%20&#1058;&#1072;&#1090;&#1100;&#1103;&#1085;&#1072;\&#1055;&#1056;&#1054;&#1063;&#1048;&#1058;&#1040;&#1058;&#1068;\08%20&#1058;&#1072;&#1088;&#1080;&#1092;&#1099;%20&#1085;&#1072;%202026\01%2003.10.2025\1%20&#1055;&#1086;&#1089;&#1084;&#1086;&#1090;&#1088;&#1077;&#1083;&#1072;\&#1054;&#1054;&#1054;%20&#1056;&#1058;&#1048;&#1050;\03%202026-2030%20-%20&#1055;&#1077;&#1088;&#1074;&#1086;&#1084;&#1072;&#1081;&#1089;&#1082;&#1080;&#1081;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tserver\&#1058;&#1077;&#1087;&#1083;&#1086;&#1101;&#1085;&#1077;&#1088;&#1075;&#1077;&#1090;&#1080;&#1082;&#1072;\&#1063;&#1077;&#1088;&#1085;&#1080;&#1094;&#1082;&#1072;&#1103;%20&#1058;&#1072;&#1090;&#1100;&#1103;&#1085;&#1072;\&#1055;&#1056;&#1054;&#1063;&#1048;&#1058;&#1040;&#1058;&#1068;\08%20&#1058;&#1072;&#1088;&#1080;&#1092;&#1099;%20&#1085;&#1072;%202026\01%2003.10.2025\1%20&#1055;&#1086;&#1089;&#1084;&#1086;&#1090;&#1088;&#1077;&#1083;&#1072;\&#1054;&#1054;&#1054;%20&#1044;&#1061;&#1047;\&#1058;&#1072;&#1088;&#1080;&#1092;%20&#1044;&#1061;&#1047;%202026%20-%202028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tserver\&#1058;&#1077;&#1087;&#1083;&#1086;&#1101;&#1085;&#1077;&#1088;&#1075;&#1077;&#1090;&#1080;&#1082;&#1072;\&#1063;&#1077;&#1088;&#1085;&#1080;&#1094;&#1082;&#1072;&#1103;%20&#1058;&#1072;&#1090;&#1100;&#1103;&#1085;&#1072;\&#1055;&#1056;&#1054;&#1063;&#1048;&#1058;&#1040;&#1058;&#1068;\08%20&#1058;&#1072;&#1088;&#1080;&#1092;&#1099;%20&#1085;&#1072;%202026\01%2003.10.2025\&#1052;&#1055;%20&#1058;&#1077;&#1087;&#1083;&#1086;&#1089;&#1077;&#1088;&#1074;&#1080;&#1089;%20&#1051;&#1077;&#1078;%20&#1084;.&#1088;\06%20&#1058;&#1072;&#1088;&#1080;&#1092;%20&#1063;&#1077;&#1088;&#1085;&#1094;&#1099;%202026%20&#1075;&#1072;&#1079;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tserver\&#1058;&#1077;&#1087;&#1083;&#1086;&#1101;&#1085;&#1077;&#1088;&#1075;&#1077;&#1090;&#1080;&#1082;&#1072;\&#1063;&#1077;&#1088;&#1085;&#1080;&#1094;&#1082;&#1072;&#1103;%20&#1058;&#1072;&#1090;&#1100;&#1103;&#1085;&#1072;\&#1055;&#1056;&#1054;&#1063;&#1048;&#1058;&#1040;&#1058;&#1068;\08%20&#1058;&#1072;&#1088;&#1080;&#1092;&#1099;%20&#1085;&#1072;%202026\01%2003.10.2025\&#1052;&#1055;%20&#1058;&#1077;&#1087;&#1083;&#1086;&#1089;&#1077;&#1088;&#1074;&#1080;&#1089;%20&#1051;&#1077;&#1078;%20&#1084;.&#1088;\04%20&#1058;&#1072;&#1088;&#1080;&#1092;%20&#1050;&#1091;&#1082;&#1072;&#1088;&#1080;&#1085;&#1086;%202026%20&#1075;&#1072;&#1079;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tserver\&#1058;&#1077;&#1087;&#1083;&#1086;&#1101;&#1085;&#1077;&#1088;&#1075;&#1077;&#1090;&#1080;&#1082;&#1072;\&#1063;&#1077;&#1088;&#1085;&#1080;&#1094;&#1082;&#1072;&#1103;%20&#1058;&#1072;&#1090;&#1100;&#1103;&#1085;&#1072;\&#1055;&#1056;&#1054;&#1063;&#1048;&#1058;&#1040;&#1058;&#1068;\08%20&#1058;&#1072;&#1088;&#1080;&#1092;&#1099;%20&#1085;&#1072;%202026\01%2003.10.2025\1%20&#1055;&#1086;&#1089;&#1084;&#1086;&#1090;&#1088;&#1077;&#1083;&#1072;\&#1060;&#1043;&#1041;&#1059;%20&#1057;&#1072;&#1085;&#1072;&#1090;&#1086;&#1088;&#1080;&#1081;%20&#1055;&#1083;&#1077;&#1089;\&#1082;%20&#1091;&#1090;&#1074;%202026-2029%20&#1060;&#1043;&#1041;&#1059;%20&#1057;&#1072;&#1085;&#1072;&#1090;&#1086;&#1088;&#1080;&#1081;%20&#1055;&#1083;&#1077;&#1089;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tserver\&#1058;&#1077;&#1087;&#1083;&#1086;&#1101;&#1085;&#1077;&#1088;&#1075;&#1077;&#1090;&#1080;&#1082;&#1072;\&#1063;&#1077;&#1088;&#1085;&#1080;&#1094;&#1082;&#1072;&#1103;%20&#1058;&#1072;&#1090;&#1100;&#1103;&#1085;&#1072;\&#1055;&#1056;&#1054;&#1063;&#1048;&#1058;&#1040;&#1058;&#1068;\08%20&#1058;&#1072;&#1088;&#1080;&#1092;&#1099;%20&#1085;&#1072;%202026\01%2003.10.2025\&#1054;&#1054;&#1054;%20&#1043;&#1072;&#1079;&#1087;&#1088;&#1086;&#1084;%20&#1090;&#1077;&#1087;&#1083;&#1086;&#1101;&#1085;&#1077;&#1088;&#1075;&#1086;%202026%20&#1056;&#1072;&#1089;&#1095;&#1077;&#1090;%20&#1044;&#1069;&#1048;&#1058;\&#1054;&#1054;&#1054;%20&#1043;&#1072;&#1079;&#1087;&#1088;&#1086;&#1084;%20%205%20&#1041;&#1052;&#1050;-2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eneral\user\&#1063;&#1077;&#1088;&#1085;&#1080;&#1094;&#1082;&#1072;&#1103;%20&#1058;&#1072;&#1090;&#1100;&#1103;&#1085;&#1072;\&#1064;&#1072;&#1073;&#1083;&#1086;&#1085;%20&#1045;&#1048;&#1040;&#1057;\&#1041;&#1072;&#1083;&#1072;&#1085;&#1089;%20&#1090;&#1077;&#1087;&#1083;&#1086;&#1089;&#1085;&#1072;&#1073;&#1078;&#1077;&#1085;&#1080;&#1103;%202011\&#1054;&#1090;&#1087;&#1088;&#1072;&#1074;&#1083;&#1077;&#1085;&#1086;%2029.04.2011%20&#1047;&#1040;&#1043;&#1056;&#1059;&#1046;&#1045;&#1053;&#1053;&#1067;&#1049;\&#1059;&#1090;&#1086;&#1095;&#1085;&#1077;&#1085;&#1082;&#1072;%20&#1087;&#1086;%20&#1096;&#1072;&#1073;&#1083;&#1086;&#1085;&#1091;%202011\&#1056;&#1072;&#1081;&#1086;&#1085;&#1099;%20&#1087;&#1088;&#1072;&#1074;&#1083;&#1077;&#1085;&#1085;&#1099;&#1077;\g.o.%20Tejkovo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tserver\&#1058;&#1077;&#1087;&#1083;&#1086;&#1101;&#1085;&#1077;&#1088;&#1075;&#1077;&#1090;&#1080;&#1082;&#1072;\&#1063;&#1077;&#1088;&#1085;&#1080;&#1094;&#1082;&#1072;&#1103;%20&#1058;&#1072;&#1090;&#1100;&#1103;&#1085;&#1072;\&#1055;&#1056;&#1054;&#1063;&#1048;&#1058;&#1040;&#1058;&#1068;\08%20&#1058;&#1072;&#1088;&#1080;&#1092;&#1099;%20&#1085;&#1072;%202026\01%2003.10.2025\1%20&#1055;&#1086;&#1089;&#1084;&#1086;&#1090;&#1088;&#1077;&#1083;&#1072;\&#1054;&#1054;&#1054;%20&#1069;&#1085;&#1077;&#1088;&#1075;&#1077;&#1090;&#1080;&#1082;\11%20&#1052;&#1072;&#1083;&#1099;&#1096;&#1077;&#1074;&#1086;%202026-2028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tserver\&#1058;&#1077;&#1087;&#1083;&#1086;&#1101;&#1085;&#1077;&#1088;&#1075;&#1077;&#1090;&#1080;&#1082;&#1072;\&#1063;&#1077;&#1088;&#1085;&#1080;&#1094;&#1082;&#1072;&#1103;%20&#1058;&#1072;&#1090;&#1100;&#1103;&#1085;&#1072;\&#1055;&#1056;&#1054;&#1063;&#1048;&#1058;&#1040;&#1058;&#1068;\08%20&#1058;&#1072;&#1088;&#1080;&#1092;&#1099;%20&#1085;&#1072;%202026\01%2003.10.2025\1%20&#1055;&#1086;&#1089;&#1084;&#1086;&#1090;&#1088;&#1077;&#1083;&#1072;\&#1054;&#1054;&#1054;%20&#1069;&#1085;&#1077;&#1088;&#1075;&#1077;&#1090;&#1080;&#1082;\9%20&#1089;.%20&#1055;&#1072;&#1088;&#1089;&#1082;&#1086;&#1077;%202026-2028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tserver\&#1058;&#1077;&#1087;&#1083;&#1086;&#1101;&#1085;&#1077;&#1088;&#1075;&#1077;&#1090;&#1080;&#1082;&#1072;\&#1063;&#1077;&#1088;&#1085;&#1080;&#1094;&#1082;&#1072;&#1103;%20&#1058;&#1072;&#1090;&#1100;&#1103;&#1085;&#1072;\&#1055;&#1056;&#1054;&#1063;&#1048;&#1058;&#1040;&#1058;&#1068;\08%20&#1058;&#1072;&#1088;&#1080;&#1092;&#1099;%20&#1085;&#1072;%202026\01%2003.10.2025\1%20&#1055;&#1086;&#1089;&#1084;&#1086;&#1090;&#1088;&#1077;&#1083;&#1072;\&#1054;&#1054;&#1054;%20&#1069;&#1085;&#1077;&#1088;&#1075;&#1077;&#1090;&#1080;&#1082;\1%20&#1089;.%20&#1055;&#1086;&#1089;&#1090;&#1085;&#1080;&#1085;&#1089;&#1082;&#1080;&#1081;%202026-2028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tserver\&#1058;&#1077;&#1087;&#1083;&#1086;&#1101;&#1085;&#1077;&#1088;&#1075;&#1077;&#1090;&#1080;&#1082;&#1072;\&#1063;&#1077;&#1088;&#1085;&#1080;&#1094;&#1082;&#1072;&#1103;%20&#1058;&#1072;&#1090;&#1100;&#1103;&#1085;&#1072;\&#1055;&#1056;&#1054;&#1063;&#1048;&#1058;&#1040;&#1058;&#1068;\08%20&#1058;&#1072;&#1088;&#1080;&#1092;&#1099;%20&#1085;&#1072;%202026\01%2003.10.2025\1%20&#1055;&#1086;&#1089;&#1084;&#1086;&#1090;&#1088;&#1077;&#1083;&#1072;\&#1054;&#1054;&#1054;%20&#1069;&#1085;&#1077;&#1088;&#1075;&#1077;&#1090;&#1080;&#1082;\2%20&#1089;.%20&#1057;&#1086;&#1089;&#1085;&#1086;&#1074;&#1077;&#1094;%202026-2028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tserver\&#1058;&#1077;&#1087;&#1083;&#1086;&#1101;&#1085;&#1077;&#1088;&#1075;&#1077;&#1090;&#1080;&#1082;&#1072;\&#1063;&#1077;&#1088;&#1085;&#1080;&#1094;&#1082;&#1072;&#1103;%20&#1058;&#1072;&#1090;&#1100;&#1103;&#1085;&#1072;\&#1055;&#1056;&#1054;&#1063;&#1048;&#1058;&#1040;&#1058;&#1068;\08%20&#1058;&#1072;&#1088;&#1080;&#1092;&#1099;%20&#1085;&#1072;%202026\01%2003.10.2025\1%20&#1055;&#1086;&#1089;&#1084;&#1086;&#1090;&#1088;&#1077;&#1083;&#1072;\5.6%20&#1075;.&#1086;.%20&#1064;&#1091;&#1103;\&#1064;&#1091;&#1081;&#1089;&#1082;&#1086;&#1077;%20&#1052;&#1059;&#1055;%20&#1054;&#1050;%20&#1080;%20&#1058;&#1057;\1%20&#1058;&#1069;%20&#1064;&#1091;&#1081;&#1089;&#1082;&#1086;&#1077;%20&#1052;&#1059;&#1055;%20&#1054;&#1050;%20&#1080;%20&#1058;&#1057;%20%202026-2028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tserver\&#1058;&#1077;&#1087;&#1083;&#1086;&#1101;&#1085;&#1077;&#1088;&#1075;&#1077;&#1090;&#1080;&#1082;&#1072;\&#1063;&#1077;&#1088;&#1085;&#1080;&#1094;&#1082;&#1072;&#1103;%20&#1058;&#1072;&#1090;&#1100;&#1103;&#1085;&#1072;\&#1055;&#1056;&#1054;&#1063;&#1048;&#1058;&#1040;&#1058;&#1068;\08%20&#1058;&#1072;&#1088;&#1080;&#1092;&#1099;%20&#1085;&#1072;%202026\01%2003.10.2025\1%20&#1055;&#1086;&#1089;&#1084;&#1086;&#1090;&#1088;&#1077;&#1083;&#1072;\&#1054;&#1054;&#1054;%20&#1058;&#1077;&#1087;&#1083;&#1086;&#1089;&#1085;&#1072;&#1073;-&#1056;&#1086;&#1076;&#1085;&#1080;&#1082;&#1080;\&#1042;&#1080;&#1095;&#1091;&#1075;&#1072;\&#1058;&#1077;&#1087;&#1083;&#1086;&#1089;&#1085;&#1072;&#1073;-&#1056;&#1086;&#1076;&#1085;&#1080;&#1082;&#1080;%20&#1058;&#1069;%202026-2027%20&#1042;&#1080;&#1095;&#1091;&#1075;&#1072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tserver\&#1058;&#1077;&#1087;&#1083;&#1086;&#1101;&#1085;&#1077;&#1088;&#1075;&#1077;&#1090;&#1080;&#1082;&#1072;\&#1063;&#1077;&#1088;&#1085;&#1080;&#1094;&#1082;&#1072;&#1103;%20&#1058;&#1072;&#1090;&#1100;&#1103;&#1085;&#1072;\&#1055;&#1056;&#1054;&#1063;&#1048;&#1058;&#1040;&#1058;&#1068;\08%20&#1058;&#1072;&#1088;&#1080;&#1092;&#1099;%20&#1085;&#1072;%202026\01%2003.10.2025\1%20&#1055;&#1086;&#1089;&#1084;&#1086;&#1090;&#1088;&#1077;&#1083;&#1072;\&#1040;&#1054;%20&#1056;&#1057;&#1054;\04%20&#1055;&#1077;&#1090;&#1088;&#1086;&#1074;&#1089;&#1082;&#1080;&#1081;%20&#1080;&#1085;&#1076;&#1077;&#1082;&#1089;&#1072;&#1094;&#1080;&#1103;%202026-2028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tserver\&#1058;&#1077;&#1087;&#1083;&#1086;&#1101;&#1085;&#1077;&#1088;&#1075;&#1077;&#1090;&#1080;&#1082;&#1072;\&#1063;&#1077;&#1088;&#1085;&#1080;&#1094;&#1082;&#1072;&#1103;%20&#1058;&#1072;&#1090;&#1100;&#1103;&#1085;&#1072;\&#1055;&#1056;&#1054;&#1063;&#1048;&#1058;&#1040;&#1058;&#1068;\08%20&#1058;&#1072;&#1088;&#1080;&#1092;&#1099;%20&#1085;&#1072;%202026\01%2003.10.2025\&#1054;&#1054;&#1054;%20&#1043;&#1072;&#1079;&#1087;&#1088;&#1086;&#1084;%20&#1090;&#1077;&#1087;&#1083;&#1086;&#1101;&#1085;&#1077;&#1088;&#1075;&#1086;%202026%20&#1056;&#1072;&#1089;&#1095;&#1077;&#1090;%20&#1044;&#1069;&#1048;&#1058;\2%20&#1054;&#1054;&#1054;%20&#1043;&#1072;&#1079;&#1087;&#1088;&#1086;&#1084;%204%20&#1041;&#1052;&#1050;%20&#1047;&#1072;&#1074;&#1086;&#1083;&#1078;&#1089;&#1082;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tserver\&#1058;&#1077;&#1087;&#1083;&#1086;&#1101;&#1085;&#1077;&#1088;&#1075;&#1077;&#1090;&#1080;&#1082;&#1072;\&#1063;&#1077;&#1088;&#1085;&#1080;&#1094;&#1082;&#1072;&#1103;%20&#1058;&#1072;&#1090;&#1100;&#1103;&#1085;&#1072;\&#1055;&#1056;&#1054;&#1063;&#1048;&#1058;&#1040;&#1058;&#1068;\08%20&#1058;&#1072;&#1088;&#1080;&#1092;&#1099;%20&#1085;&#1072;%202026\01%2003.10.2025\&#1052;&#1059;&#1055;%20&#1050;&#1086;&#1084;&#1084;&#1091;&#1085;&#1072;&#1083;&#1100;&#1097;&#1080;&#1082;\01%203-&#1103;%20&#1051;&#1080;&#1085;&#1080;&#1103;%20&#1044;&#1077;&#1087;&#1072;&#1088;&#1090;&#1072;&#1084;&#1077;&#1085;&#1090;%202026-2028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tserver\&#1058;&#1077;&#1087;&#1083;&#1086;&#1101;&#1085;&#1077;&#1088;&#1075;&#1077;&#1090;&#1080;&#1082;&#1072;\&#1063;&#1077;&#1088;&#1085;&#1080;&#1094;&#1082;&#1072;&#1103;%20&#1058;&#1072;&#1090;&#1100;&#1103;&#1085;&#1072;\&#1055;&#1056;&#1054;&#1063;&#1048;&#1058;&#1040;&#1058;&#1068;\08%20&#1058;&#1072;&#1088;&#1080;&#1092;&#1099;%20&#1085;&#1072;%202026\01%2003.10.2025\&#1052;&#1059;&#1055;%20&#1050;&#1086;&#1084;&#1084;&#1091;&#1085;&#1072;&#1083;&#1100;&#1097;&#1080;&#1082;\04%20&#1063;&#1077;&#1088;&#1085;&#1086;&#1088;&#1077;&#1095;&#1077;&#1085;&#1089;&#1082;&#1080;&#1081;%202026-2028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tserver\&#1058;&#1077;&#1087;&#1083;&#1086;&#1101;&#1085;&#1077;&#1088;&#1075;&#1077;&#1090;&#1080;&#1082;&#1072;\&#1063;&#1077;&#1088;&#1085;&#1080;&#1094;&#1082;&#1072;&#1103;%20&#1058;&#1072;&#1090;&#1100;&#1103;&#1085;&#1072;\&#1055;&#1056;&#1054;&#1063;&#1048;&#1058;&#1040;&#1058;&#1068;\08%20&#1058;&#1072;&#1088;&#1080;&#1092;&#1099;%20&#1085;&#1072;%202026\01%2003.10.2025\1%20&#1055;&#1086;&#1089;&#1084;&#1086;&#1090;&#1088;&#1077;&#1083;&#1072;\&#1048;&#1085;&#1074;&#1077;&#1089;&#1090;&#1069;&#1085;&#1077;&#1088;&#1075;&#1086;\01%20&#1044;&#1069;&#1080;&#1058;%20&#1055;&#1088;&#1086;&#1080;&#1079;&#1074;&#1086;&#1076;&#1089;&#1090;&#1074;&#1086;+%20&#1087;&#1077;&#1088;&#1077;&#1076;&#1072;&#1095;&#1072;%20&#1086;&#1090;%20&#1041;&#1052;&#1050;%20&#1053;&#1054;&#1042;&#1067;&#1049;%20&#1069;&#1047;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tserver\&#1058;&#1077;&#1087;&#1083;&#1086;&#1101;&#1085;&#1077;&#1088;&#1075;&#1077;&#1090;&#1080;&#1082;&#1072;\&#1063;&#1077;&#1088;&#1085;&#1080;&#1094;&#1082;&#1072;&#1103;%20&#1058;&#1072;&#1090;&#1100;&#1103;&#1085;&#1072;\&#1055;&#1056;&#1054;&#1063;&#1048;&#1058;&#1040;&#1058;&#1068;\08%20&#1058;&#1072;&#1088;&#1080;&#1092;&#1099;%20&#1085;&#1072;%202026\01%2003.10.2025\1%20&#1055;&#1086;&#1089;&#1084;&#1086;&#1090;&#1088;&#1077;&#1083;&#1072;\&#1040;&#1054;%20&#1053;&#1050;&#1061;\&#1053;&#1050;&#1061;%20&#1058;&#1069;%20&#1086;&#1090;%20&#1055;&#1088;&#1080;&#1074;&#1086;&#1083;&#1078;&#1089;&#1082;&#1086;&#1081;%20&#1082;&#1086;&#1084;&#1084;&#1091;&#1085;&#1099;%202026-202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Титульный"/>
      <sheetName val="Список организаций"/>
      <sheetName val="Результаты загрузки"/>
      <sheetName val="Контакты"/>
      <sheetName val="Баланс производство"/>
      <sheetName val="Баланс передача"/>
      <sheetName val="Калькуляция"/>
      <sheetName val="Калькуляция(комб.)"/>
      <sheetName val="ТМ1"/>
      <sheetName val="ТМ2"/>
      <sheetName val="ПП орг"/>
      <sheetName val="ПП МО"/>
      <sheetName val="КоммМО"/>
      <sheetName val="Комментарии"/>
      <sheetName val="Проверка"/>
      <sheetName val="matrix"/>
      <sheetName val="TEHSHEET"/>
      <sheetName val="tech_horisontal"/>
      <sheetName val="modLoadFiles"/>
      <sheetName val="modSVODProv"/>
      <sheetName val="modCommonProv"/>
      <sheetName val="modProv"/>
      <sheetName val="modProvGeneralProc"/>
      <sheetName val="modOrgUniqueness"/>
      <sheetName val="modProvTM1"/>
      <sheetName val="modProvTM2"/>
      <sheetName val="modUpdateToActualVersion"/>
      <sheetName val="modLoad"/>
      <sheetName val="modUpdDelRenumber"/>
      <sheetName val="modProtect"/>
      <sheetName val="modPP"/>
    </sheetNames>
    <sheetDataSet>
      <sheetData sheetId="0"/>
      <sheetData sheetId="1">
        <row r="10">
          <cell r="F10" t="str">
            <v>Ивановская область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 протоколу"/>
      <sheetName val="1 ПО"/>
      <sheetName val="2 Расчет НВВ"/>
      <sheetName val="ВО,ВС факт"/>
      <sheetName val="3 Кинд"/>
      <sheetName val="1,1"/>
      <sheetName val="1,2"/>
      <sheetName val="1,3"/>
      <sheetName val="1,4"/>
      <sheetName val="4 Топливо"/>
      <sheetName val="Газ_факт"/>
      <sheetName val="5 ЭЭ"/>
      <sheetName val="ЭЭ_факт"/>
      <sheetName val="6 ВС"/>
      <sheetName val="Vводы"/>
      <sheetName val="7 ВО"/>
      <sheetName val="8 Корр"/>
      <sheetName val="9 Тариф расчетный"/>
      <sheetName val="10 Тариф к утверждению"/>
      <sheetName val="Т.нас"/>
      <sheetName val="мат и тр. по сметам"/>
      <sheetName val="шт.расп 19"/>
      <sheetName val="шт.расп"/>
      <sheetName val="Ам мах "/>
      <sheetName val="амортизация"/>
      <sheetName val="мат. рем эо"/>
      <sheetName val="мат.рем обор"/>
      <sheetName val="ар.земли"/>
      <sheetName val="УПХ"/>
      <sheetName val="цсм"/>
      <sheetName val="охр.тр"/>
      <sheetName val="ОХР_стар"/>
      <sheetName val="разбивка ПО"/>
      <sheetName val="обучение"/>
      <sheetName val="хар-ка сети"/>
      <sheetName val="корр ЭОТ"/>
      <sheetName val="шт.расписание"/>
      <sheetName val="распр охр"/>
      <sheetName val="расчет аренды офиса"/>
      <sheetName val="ремонт"/>
      <sheetName val="ОХР"/>
      <sheetName val="рез"/>
      <sheetName val="Лист1"/>
      <sheetName val="обуч"/>
      <sheetName val="Лист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>
        <row r="14">
          <cell r="F14">
            <v>5129.5864552028916</v>
          </cell>
        </row>
      </sheetData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 протоколу "/>
      <sheetName val="1 ПО"/>
      <sheetName val="счета"/>
      <sheetName val="2 Расчет НВВ"/>
      <sheetName val="3 Кинд"/>
      <sheetName val="4 Топливо"/>
      <sheetName val="газ факт"/>
      <sheetName val="5 ЭЭ"/>
      <sheetName val="6 ВС"/>
      <sheetName val="7 ВО"/>
      <sheetName val="корр.НВВ"/>
      <sheetName val="8 Корректировка"/>
      <sheetName val="9 Н.доход"/>
      <sheetName val="10 Тариф расчетный"/>
      <sheetName val="11 Тариф к утверждению"/>
      <sheetName val="Амортизация"/>
      <sheetName val="ФОТ"/>
      <sheetName val="ОТ и ТБ"/>
      <sheetName val="ремонт (2)"/>
      <sheetName val="УПХ"/>
      <sheetName val="расчет воды"/>
      <sheetName val="налог на землю"/>
      <sheetName val="разбивка ПО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23">
          <cell r="E23">
            <v>3271.18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 протоколу "/>
      <sheetName val="1 ПО"/>
      <sheetName val="ПО_факт"/>
      <sheetName val="2 Расчет НВВ"/>
      <sheetName val="3 Кинд"/>
      <sheetName val="4 Топливо"/>
      <sheetName val="Газ_факт"/>
      <sheetName val="5 ЭЭ"/>
      <sheetName val="6 ВС"/>
      <sheetName val="7 ВО"/>
      <sheetName val="8 Корр"/>
      <sheetName val="9 Т.расч"/>
      <sheetName val="9 ТАРИФ"/>
      <sheetName val="Льготный"/>
      <sheetName val="Ам мах"/>
      <sheetName val="Ам"/>
      <sheetName val="Н.доходы"/>
      <sheetName val="услуги"/>
      <sheetName val="вода"/>
      <sheetName val="ФОТ"/>
      <sheetName val="ОХР"/>
      <sheetName val="необ.доход"/>
      <sheetName val="рез.деят"/>
      <sheetName val="Лист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>
        <row r="26">
          <cell r="E26">
            <v>1983.9377085058836</v>
          </cell>
        </row>
      </sheetData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оказатели"/>
      <sheetName val="1 ПО"/>
      <sheetName val="2 Расчет НВВ"/>
      <sheetName val="3 Кинд"/>
      <sheetName val="4 Топливо"/>
      <sheetName val="Газ_факт"/>
      <sheetName val="5 Энергоресурсы"/>
      <sheetName val="ЭЭ_факт"/>
      <sheetName val="6 ВС"/>
      <sheetName val="V воды"/>
      <sheetName val="7 ВО"/>
      <sheetName val="8 Корр"/>
      <sheetName val="9 Н.доход"/>
      <sheetName val="10 Т расч"/>
      <sheetName val="11 ТАРИФ"/>
      <sheetName val="Т.нас"/>
      <sheetName val="РСД"/>
      <sheetName val="аренда"/>
      <sheetName val="Рем ОС ПС"/>
      <sheetName val="Рем ОС ХС"/>
      <sheetName val="Ам "/>
      <sheetName val="%"/>
      <sheetName val="ФОТ"/>
      <sheetName val="работы,услуги"/>
      <sheetName val="У.Е."/>
      <sheetName val="Ам ИП"/>
      <sheetName val="АУП"/>
      <sheetName val="ремонт"/>
      <sheetName val="амор_стар"/>
      <sheetName val="% ИП_стар"/>
      <sheetName val="Н.доход ОР"/>
      <sheetName val="охрана труда"/>
      <sheetName val="Лист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26">
          <cell r="E26">
            <v>2827.8683335498063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ПО"/>
      <sheetName val="показатели"/>
      <sheetName val="2 Расчет НВВ"/>
      <sheetName val="3 Кинд"/>
      <sheetName val="4 Топливо"/>
      <sheetName val="газ факт"/>
      <sheetName val="5 Энергоресурсы"/>
      <sheetName val="ээ факт"/>
      <sheetName val="6 ВС"/>
      <sheetName val="V воды"/>
      <sheetName val="7 ВО"/>
      <sheetName val="Рем ОС ПС"/>
      <sheetName val="Рем ОС ХС"/>
      <sheetName val="8 Корр"/>
      <sheetName val="9 Т расч"/>
      <sheetName val="10 ТАРИФ"/>
      <sheetName val="Аренда"/>
      <sheetName val="РСД"/>
      <sheetName val="ННЗТ"/>
      <sheetName val="ФОТ"/>
      <sheetName val="работы,услуги"/>
      <sheetName val="Охр.труда"/>
      <sheetName val="рем.работы "/>
      <sheetName val="материалы"/>
      <sheetName val="рез"/>
      <sheetName val="расчет ПО"/>
      <sheetName val="Н.дох"/>
      <sheetName val="Ам ИП"/>
      <sheetName val="Расчет норм числ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>
        <row r="15">
          <cell r="E15">
            <v>4248.6570792278553</v>
          </cell>
        </row>
      </sheetData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в ЭЗ"/>
      <sheetName val="Показ.ТЭ"/>
      <sheetName val="Показ.ТН"/>
      <sheetName val="2 ПО"/>
      <sheetName val="Разбивка ПО"/>
      <sheetName val="ПО Факт"/>
      <sheetName val="1 Смета"/>
      <sheetName val="3 Кинд"/>
      <sheetName val="4 Топл"/>
      <sheetName val="Газ_факт"/>
      <sheetName val="5 ЭЭ"/>
      <sheetName val="ЭЭ_факт"/>
      <sheetName val="6 ВС"/>
      <sheetName val="ВС_факт"/>
      <sheetName val="7 ВО"/>
      <sheetName val="8 Корр ТЭ"/>
      <sheetName val="9 Н.доход"/>
      <sheetName val="10 Т.расч"/>
      <sheetName val="11 ТАРИФЫ"/>
      <sheetName val="Сети"/>
      <sheetName val="23 счет сод. зд. кот"/>
      <sheetName val="23 счет сод. зд. ВиК"/>
      <sheetName val="ОСВ 23 счет кот"/>
      <sheetName val="Ам"/>
      <sheetName val="2.7.Ам"/>
      <sheetName val="2.2.Аренда(АмНимущ)"/>
      <sheetName val="1.3.ФОТ"/>
      <sheetName val="ФОТ факт"/>
      <sheetName val="1.10.ОХР"/>
      <sheetName val="ПО_мес"/>
      <sheetName val="Вода 24"/>
      <sheetName val="Тех.вода"/>
      <sheetName val="РезТЭ_2018"/>
      <sheetName val="Н.доходы"/>
      <sheetName val="Т.расч_без диф."/>
      <sheetName val="Т.расч.стар"/>
      <sheetName val="Т.расч2"/>
      <sheetName val="в ЭЗ (ТН)"/>
      <sheetName val="ТН (ИНД)"/>
      <sheetName val="Корр ТН"/>
      <sheetName val="Н.доходыТН"/>
      <sheetName val="12 Льготные"/>
      <sheetName val="Субсидии"/>
      <sheetName val="УПХ_соб.сил."/>
      <sheetName val="УПХ_стор"/>
      <sheetName val="ТН-утв"/>
      <sheetName val="Аренда23"/>
      <sheetName val="Ам_стар."/>
      <sheetName val="ОХР"/>
      <sheetName val="Вода"/>
      <sheetName val="ТЭР-2016-2018"/>
      <sheetName val="Анализ ОХР"/>
      <sheetName val="ТН 2016,2017"/>
      <sheetName val="Индексы2016"/>
      <sheetName val="ПО-2016"/>
      <sheetName val="ПОстар"/>
      <sheetName val="Вода2016"/>
      <sheetName val="Тариф расчетный"/>
      <sheetName val="Результаты"/>
      <sheetName val="ОСВ 10.01 соль 2024"/>
      <sheetName val="отчет тринатрий"/>
      <sheetName val="аренда факт 2024 ТСО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>
        <row r="128">
          <cell r="F128">
            <v>3104.56</v>
          </cell>
        </row>
      </sheetData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оказатели"/>
      <sheetName val="ПО"/>
      <sheetName val="ПО по мес 24"/>
      <sheetName val="ПО факт"/>
      <sheetName val="Расчет НВВ инд"/>
      <sheetName val="ОСВ сч 20,25,26"/>
      <sheetName val="Кинд "/>
      <sheetName val="Прогноз"/>
      <sheetName val="Топливо"/>
      <sheetName val="Газ факт"/>
      <sheetName val="Энергоресурсы"/>
      <sheetName val="Сред. эл. энерг"/>
      <sheetName val="Корректировка"/>
      <sheetName val="необ доход"/>
      <sheetName val="Оценка ОР"/>
      <sheetName val="Тариф расчетный"/>
      <sheetName val="Тариф к утверждению"/>
      <sheetName val="Амортизация"/>
      <sheetName val="АМ"/>
      <sheetName val="Вед.АМ"/>
      <sheetName val="ФОТ"/>
      <sheetName val="Услуги стор.орг."/>
      <sheetName val="ВС"/>
      <sheetName val="ВО"/>
      <sheetName val="сырье и материалы"/>
      <sheetName val="уе "/>
      <sheetName val="ремонт основный средств "/>
      <sheetName val="Показатели 2020"/>
      <sheetName val="НВВ ЭОТ "/>
      <sheetName val="ПРОЧИЕ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82">
          <cell r="E82">
            <v>3055.82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оказатели (2)"/>
      <sheetName val="ПО Кукарино"/>
      <sheetName val="ПО"/>
      <sheetName val="ПО по мес 24"/>
      <sheetName val="отпуск по мес."/>
      <sheetName val="Расчет НВВ инд"/>
      <sheetName val="ОСВ сч 20, 26"/>
      <sheetName val="Прогноз (2)"/>
      <sheetName val="Кинд"/>
      <sheetName val="Топливо"/>
      <sheetName val="Газ факт"/>
      <sheetName val="Энергоресурсы"/>
      <sheetName val="Ср.взв эл"/>
      <sheetName val="ВС"/>
      <sheetName val="ВО"/>
      <sheetName val="Вода"/>
      <sheetName val="Корректировка"/>
      <sheetName val="Н.доходы"/>
      <sheetName val="Оценка ОР"/>
      <sheetName val="Тариф расчетный"/>
      <sheetName val="Тариф к утверждению"/>
      <sheetName val="Амортизация"/>
      <sheetName val="А М"/>
      <sheetName val="Вед.Ам"/>
      <sheetName val="ПРОЧИЕ"/>
      <sheetName val="Услуги стор.орг."/>
      <sheetName val="Ремонт ОС"/>
      <sheetName val="ФОТ"/>
      <sheetName val="Сырье и материалы 2015"/>
      <sheetName val="УЕ "/>
      <sheetName val="Расчет НВВ"/>
      <sheetName val="Показатели 2020"/>
      <sheetName val="Прогноз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>
        <row r="69">
          <cell r="E69">
            <v>3678.35</v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оказатели"/>
      <sheetName val="1 ПО"/>
      <sheetName val="2 Расчет НВВ"/>
      <sheetName val="2.1"/>
      <sheetName val="2.2"/>
      <sheetName val="3 Кинд"/>
      <sheetName val="4.1"/>
      <sheetName val="4.2"/>
      <sheetName val="4.3"/>
      <sheetName val="4.4"/>
      <sheetName val="4.5"/>
      <sheetName val="4 Топливо"/>
      <sheetName val="газ факт"/>
      <sheetName val="5 ЭЭ"/>
      <sheetName val="факт ээ"/>
      <sheetName val="6 ВСиВО"/>
      <sheetName val="9.1"/>
      <sheetName val="9.2"/>
      <sheetName val="9.3"/>
      <sheetName val="10.3"/>
      <sheetName val="7 Корректировка"/>
      <sheetName val="8 Н.доход"/>
      <sheetName val="УПХ"/>
      <sheetName val="9 Тариф расч"/>
      <sheetName val="10 ТАРИФ"/>
      <sheetName val="расчет воды"/>
      <sheetName val="материалы"/>
      <sheetName val="аморт"/>
      <sheetName val="зем.налог"/>
      <sheetName val="расчет НЧ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>
        <row r="15">
          <cell r="E15">
            <v>3165.98</v>
          </cell>
        </row>
      </sheetData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 Прот"/>
      <sheetName val="1 ПО"/>
      <sheetName val="Структура ПО"/>
      <sheetName val="2 Расчет НВВ"/>
      <sheetName val="3 Кинд"/>
      <sheetName val="4 Топливо"/>
      <sheetName val="5 Энергоресурсы"/>
      <sheetName val="6 ВС"/>
      <sheetName val="7 ВО"/>
      <sheetName val="8 Корректировка НВВ"/>
      <sheetName val="9 необ доходы"/>
      <sheetName val="9 необ дох 2022"/>
      <sheetName val="10 Тариф расчет"/>
      <sheetName val="11 Тариф к утв"/>
      <sheetName val="услуги банка"/>
      <sheetName val="Амортизация"/>
      <sheetName val="льготный тариф"/>
      <sheetName val="ведомость аморт"/>
      <sheetName val="5-ИП ТС"/>
      <sheetName val="УЕ"/>
      <sheetName val="Вода объемы"/>
      <sheetName val="Вода по каждой котельной"/>
      <sheetName val="ТЭР"/>
      <sheetName val="амортизация суд"/>
      <sheetName val="Расчет БУОР"/>
      <sheetName val="ОСВ по сч 20 за 2023"/>
      <sheetName val="ОСВ по сч 20 за 2022"/>
      <sheetName val="ОСВ по сч 26 за 202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286">
          <cell r="F286">
            <v>78.209999999999994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10">
          <cell r="AS10">
            <v>3401.1485762286065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frmOrg"/>
      <sheetName val="modProvGeneralProc"/>
      <sheetName val="modProvTM1"/>
      <sheetName val="modProvTM2"/>
      <sheetName val="modUpdTemplMain"/>
      <sheetName val="modProv"/>
      <sheetName val="modBalPr"/>
      <sheetName val="Инструкция"/>
      <sheetName val="Инструкция по заполнению"/>
      <sheetName val="Обновление"/>
      <sheetName val="Лог обновления"/>
      <sheetName val="Список организаций"/>
      <sheetName val="Контакты"/>
      <sheetName val="Баланс производство"/>
      <sheetName val="Баланс передача"/>
      <sheetName val="Калькуляция"/>
      <sheetName val="Калькуляция(комб.)"/>
      <sheetName val="ТМ1"/>
      <sheetName val="ТМ2"/>
      <sheetName val="Комментарии"/>
      <sheetName val="Проверка"/>
      <sheetName val="Свод"/>
      <sheetName val="Ошибки загрузки"/>
      <sheetName val="REESTR_MO"/>
      <sheetName val="REESTR_ORG"/>
      <sheetName val="PLAN10_DATA_REGION"/>
      <sheetName val="REESTR_FILTERED"/>
      <sheetName val="tech_horisontal"/>
      <sheetName val="tech_vertical"/>
      <sheetName val="TECHSHEET"/>
      <sheetName val="modUpdateStatus"/>
      <sheetName val="Region_Image_Coordinates"/>
      <sheetName val="modDataRegion"/>
      <sheetName val="modCommonProcedures"/>
      <sheetName val="modBalPer"/>
      <sheetName val="modTM1"/>
      <sheetName val="modTM2"/>
      <sheetName val="modCalc"/>
      <sheetName val="modCalcCombi"/>
      <sheetName val="modReestr"/>
      <sheetName val="modLoadSvod"/>
      <sheetName val="modSvod"/>
      <sheetName val="modSvodButtons"/>
      <sheetName val="modListOrg"/>
      <sheetName val="modCommandButton"/>
      <sheetName val="modContactList"/>
      <sheetName val="modCommonProv"/>
      <sheetName val="modfrmRegion"/>
      <sheetName val="modOrgUniqueness"/>
      <sheetName val="modfrmReestr"/>
      <sheetName val="modfrmReestrPreviousPeriod"/>
      <sheetName val="modfrmAdditionalOrg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7">
          <cell r="E7" t="str">
            <v>руб/Гкал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ПО"/>
      <sheetName val="Разбивка ПО"/>
      <sheetName val="Расчет НВВ с 2020"/>
      <sheetName val="КИНД"/>
      <sheetName val="Топливо"/>
      <sheetName val="Энергоресурсы"/>
      <sheetName val="ВС"/>
      <sheetName val="ВО"/>
      <sheetName val="Рез"/>
      <sheetName val="Корр"/>
      <sheetName val="оценка ОР"/>
      <sheetName val="Н.доходы"/>
      <sheetName val="Тариф к утверждению"/>
      <sheetName val="Тариф расчетный"/>
      <sheetName val="Аренда"/>
      <sheetName val="ФОТ"/>
      <sheetName val="Расчет НВВ"/>
      <sheetName val="услуги и транспортные"/>
      <sheetName val="Объемы воды"/>
      <sheetName val="К Протоколу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51">
          <cell r="F51">
            <v>4200.54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ПО"/>
      <sheetName val="разбивка ПО"/>
      <sheetName val="Расчет НВВ с 2020"/>
      <sheetName val="Кинд"/>
      <sheetName val="Топливо"/>
      <sheetName val="Энергоресурсы"/>
      <sheetName val="ВС"/>
      <sheetName val="ВО"/>
      <sheetName val="V ВС, ВО"/>
      <sheetName val="корр"/>
      <sheetName val="Рез"/>
      <sheetName val="оценка ОР"/>
      <sheetName val="Н.доходы"/>
      <sheetName val="Тариф к утверждению"/>
      <sheetName val="Тариф расчетный"/>
      <sheetName val="Аренда"/>
      <sheetName val="ФОТ"/>
      <sheetName val="Расчет НВВ"/>
      <sheetName val="услуги и транспортные"/>
      <sheetName val="К Протоколу"/>
      <sheetName val="Объемы воды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52">
          <cell r="F52">
            <v>3993.82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ПО"/>
      <sheetName val="Разбивка ПО"/>
      <sheetName val="Расчет НВВ с 2020"/>
      <sheetName val="Кинд"/>
      <sheetName val="Топливо"/>
      <sheetName val="Газ_факт"/>
      <sheetName val="Энергоресурсы"/>
      <sheetName val="ВС"/>
      <sheetName val="ВО"/>
      <sheetName val="V ВС, ВО"/>
      <sheetName val="корректировка"/>
      <sheetName val="Рез"/>
      <sheetName val="Н.доходы"/>
      <sheetName val="оценка ОР"/>
      <sheetName val="Тариф расчетный"/>
      <sheetName val="Тариф к утверждению"/>
      <sheetName val="Аренда"/>
      <sheetName val="ФОТ"/>
      <sheetName val="услуги и транспортные"/>
      <sheetName val="к Протоколу"/>
      <sheetName val="Вода объемы"/>
      <sheetName val="Расчет НВ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51">
          <cell r="F51">
            <v>3417.95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ПО"/>
      <sheetName val="Разбивка ПО"/>
      <sheetName val="Расчет НВВ с 2020"/>
      <sheetName val="КИНД"/>
      <sheetName val="Топливо"/>
      <sheetName val="Энергоресурсы"/>
      <sheetName val="ВС"/>
      <sheetName val="ВО"/>
      <sheetName val="V ВС, ВО"/>
      <sheetName val="Корр"/>
      <sheetName val="оценка ОР"/>
      <sheetName val="Тариф расчетный"/>
      <sheetName val="Тариф к утверждению"/>
      <sheetName val="Рез"/>
      <sheetName val="Аренда"/>
      <sheetName val="Расчет НВВ"/>
      <sheetName val="ФОТ"/>
      <sheetName val="услуги и транспортные"/>
      <sheetName val="Объемы воды"/>
      <sheetName val="к Протоколу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50">
          <cell r="F50">
            <v>3495.91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оказатели 2024"/>
      <sheetName val="1 ПО"/>
      <sheetName val="Факт  ПО по МУ "/>
      <sheetName val="НУР и потери"/>
      <sheetName val="НУРы "/>
      <sheetName val="2 смета ИНД"/>
      <sheetName val="Опер расх факт"/>
      <sheetName val="3 Кинд"/>
      <sheetName val="газ факт"/>
      <sheetName val="4газ"/>
      <sheetName val="Газ Факт "/>
      <sheetName val="5 тэ"/>
      <sheetName val="6 тэ"/>
      <sheetName val="7ээ"/>
      <sheetName val="ээ факт"/>
      <sheetName val="8в"/>
      <sheetName val="Потери"/>
      <sheetName val="9 Корректировка"/>
      <sheetName val="10 Экон-необ доход"/>
      <sheetName val="11 Расчет"/>
      <sheetName val="12 Расчет тарифа"/>
      <sheetName val="ИП Форма 5 ИП-ТС"/>
      <sheetName val="4.1"/>
      <sheetName val="4.2"/>
      <sheetName val="4.4"/>
      <sheetName val="4.5"/>
      <sheetName val="4,2 2022"/>
      <sheetName val="бюджет"/>
      <sheetName val="займы"/>
      <sheetName val="ОСВ 20 счет"/>
      <sheetName val="ПО Факт 2021"/>
      <sheetName val="показатели"/>
      <sheetName val="4газ 2021, 202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>
        <row r="170">
          <cell r="F170">
            <v>2698.4991816290931</v>
          </cell>
        </row>
        <row r="171">
          <cell r="F171">
            <v>2940.662435862861</v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 протоколу"/>
      <sheetName val="1 ПО"/>
      <sheetName val="Разбивка ПО"/>
      <sheetName val="2 Расчет НВВ"/>
      <sheetName val="3 ТЭР"/>
      <sheetName val="Газ_факт2022"/>
      <sheetName val="Газ, ЭЭ_факт"/>
      <sheetName val="4 Кинд"/>
      <sheetName val="5 Корректировка"/>
      <sheetName val="6 Тариф расчетный"/>
      <sheetName val="7 Тариф к утверждению"/>
      <sheetName val="потери"/>
      <sheetName val="ФОТ"/>
      <sheetName val="ОХР"/>
      <sheetName val="Тарифная сетка"/>
      <sheetName val="Вода объемы"/>
      <sheetName val="Ам_аренда"/>
      <sheetName val="Ам_своя"/>
      <sheetName val="Н.доходы"/>
      <sheetName val="Рез2018"/>
      <sheetName val="Рез 2017"/>
      <sheetName val="ИП"/>
      <sheetName val="Ам+налог на имущ"/>
      <sheetName val="Работы"/>
      <sheetName val="Ведомость Ам"/>
      <sheetName val="20 счет 2024"/>
      <sheetName val="ОСВ 20 счет 2024"/>
      <sheetName val="26 счет 2024"/>
      <sheetName val="ОСВ 26 счет 2024"/>
      <sheetName val="20 счет 2023"/>
      <sheetName val="26 счет 2023"/>
      <sheetName val="ОСВ 20 счет"/>
      <sheetName val="ОСВ 26 счет"/>
      <sheetName val="ОСВ 10 счет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68">
          <cell r="E68">
            <v>4417.1400000000003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арифы свод"/>
      <sheetName val="1 ПО"/>
      <sheetName val="2 Расчет НВВ"/>
      <sheetName val="3 Кинд"/>
      <sheetName val="4 Топливо"/>
      <sheetName val="Газ факт"/>
      <sheetName val="5 Энергоресурсы"/>
      <sheetName val="ЭЭ факт"/>
      <sheetName val="6 ВС"/>
      <sheetName val="7 ВО"/>
      <sheetName val="Ам 2022 год "/>
      <sheetName val="Н приб"/>
      <sheetName val="8 Коррект"/>
      <sheetName val="9 Н.доходы"/>
      <sheetName val="10 Тариф расчетный"/>
      <sheetName val="11 Тариф к утверждению"/>
      <sheetName val="Ам"/>
      <sheetName val="коррект.2017"/>
      <sheetName val="ЗП"/>
      <sheetName val="ремонты"/>
      <sheetName val="услуги"/>
      <sheetName val="расчт воды"/>
      <sheetName val="сомнительные долги"/>
      <sheetName val="Факт 2024 года"/>
      <sheetName val="газ "/>
      <sheetName val="охрана труда"/>
      <sheetName val="к протоколу"/>
      <sheetName val="Лист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>
        <row r="50">
          <cell r="E50">
            <v>3410.19</v>
          </cell>
        </row>
      </sheetData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сн пок"/>
      <sheetName val="1 ПО"/>
      <sheetName val="Струткура ПО"/>
      <sheetName val="2 НВВ"/>
      <sheetName val="Расчет операционных расходов"/>
      <sheetName val="ОСВ 20 за 2023 "/>
      <sheetName val="ОСВ по счету 20 за 2022"/>
      <sheetName val="ОСВ по счету 26 за 2022"/>
      <sheetName val="Экономия ОР"/>
      <sheetName val="3 К инд"/>
      <sheetName val="4 топливо"/>
      <sheetName val="5 ЭЛЕКТР"/>
      <sheetName val="6 ВС"/>
      <sheetName val="8 Коррект  3 БМК"/>
      <sheetName val="7 ВО"/>
      <sheetName val="передача(транспортировка тэ)"/>
      <sheetName val="8 коррект"/>
      <sheetName val="8 Коррект Калинина"/>
      <sheetName val="8 коррект ЕТО"/>
      <sheetName val="реестр передача"/>
      <sheetName val="9 необ.доходы"/>
      <sheetName val="9 необ обог 3 БМК"/>
      <sheetName val="10 расчет тарифа "/>
      <sheetName val="11 ТАРИФ К УТВ"/>
      <sheetName val="СУБСИДИЯ"/>
      <sheetName val="сомнит долги"/>
      <sheetName val="льготный тариф"/>
      <sheetName val="сомн долги 2024"/>
      <sheetName val="ИП"/>
      <sheetName val="необосн обог Калинина"/>
      <sheetName val="энергоресурсы"/>
      <sheetName val="расчет уе"/>
      <sheetName val="расч УЕ"/>
      <sheetName val="Амортизация 2021-2024"/>
      <sheetName val="аморт"/>
      <sheetName val="амортизация"/>
      <sheetName val="9 необ доход"/>
    </sheetNames>
    <sheetDataSet>
      <sheetData sheetId="0"/>
      <sheetData sheetId="1">
        <row r="29">
          <cell r="GA29">
            <v>0.5100280042435329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8">
          <cell r="W8">
            <v>2338.7456856895969</v>
          </cell>
        </row>
        <row r="9">
          <cell r="X9">
            <v>3192.479663897856</v>
          </cell>
        </row>
      </sheetData>
      <sheetData sheetId="24"/>
      <sheetData sheetId="25"/>
      <sheetData sheetId="26"/>
      <sheetData sheetId="27" refreshError="1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оказатели"/>
      <sheetName val="ПО"/>
      <sheetName val="факт по "/>
      <sheetName val="НВВ Индексация  (2)"/>
      <sheetName val="Н. доход "/>
      <sheetName val="Н.доход ОР"/>
      <sheetName val="Кинд "/>
      <sheetName val="Топливо"/>
      <sheetName val="Газ_факт"/>
      <sheetName val="Энергоресурсы"/>
      <sheetName val="ээ ФАКТ"/>
      <sheetName val="ВС и ВО"/>
      <sheetName val="Корр-ка"/>
      <sheetName val="Тариф расчетный"/>
      <sheetName val="Тариф к утверждению"/>
      <sheetName val=" ФЗП ОПП"/>
      <sheetName val="Усл. стор"/>
      <sheetName val="ОТ И ТБ"/>
      <sheetName val="Амортизация "/>
      <sheetName val="АМ"/>
      <sheetName val="Прогноз 2023 (2)"/>
      <sheetName val="Прогноз 2023"/>
      <sheetName val="Прогноз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5">
          <cell r="O15">
            <v>0.70379616014788049</v>
          </cell>
        </row>
      </sheetData>
      <sheetData sheetId="9"/>
      <sheetData sheetId="10">
        <row r="38">
          <cell r="B38">
            <v>113011</v>
          </cell>
        </row>
      </sheetData>
      <sheetData sheetId="11"/>
      <sheetData sheetId="12"/>
      <sheetData sheetId="13"/>
      <sheetData sheetId="14">
        <row r="40">
          <cell r="E40">
            <v>3328.977533059086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оказатели"/>
      <sheetName val="факт по "/>
      <sheetName val="ПО"/>
      <sheetName val="НВВ Индексация  (2)"/>
      <sheetName val="Н.доход ОР"/>
      <sheetName val="Кинд "/>
      <sheetName val="Топливо"/>
      <sheetName val="Газ_факт"/>
      <sheetName val="Н. доход "/>
      <sheetName val="Энергоресурсы"/>
      <sheetName val="ВС ВО"/>
      <sheetName val="расчет потребности воды"/>
      <sheetName val="Корр-ка"/>
      <sheetName val="Тариф расчетный"/>
      <sheetName val="Тариф к утверждению "/>
      <sheetName val="ФЗП ОПП"/>
      <sheetName val="Сторон усл"/>
      <sheetName val="ОТ И ТБ"/>
      <sheetName val="Прогноз"/>
      <sheetName val="Лист1"/>
      <sheetName val="АМ"/>
      <sheetName val="ВА за 2020"/>
      <sheetName val="Прогноз 202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43">
          <cell r="E43">
            <v>2386.77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АРАМ передача"/>
      <sheetName val="ПАРАМ пр-во БМК"/>
      <sheetName val="Показатели инд"/>
      <sheetName val="ПО"/>
      <sheetName val="ПО_мес."/>
      <sheetName val="НВВ Индексация "/>
      <sheetName val="Топливо БМК"/>
      <sheetName val="Газ_факт"/>
      <sheetName val="Энергоресурсы"/>
      <sheetName val="ЭЭ_факт"/>
      <sheetName val="Н.доходы"/>
      <sheetName val="Покупная ТЭ "/>
      <sheetName val="КОРРЕКТ"/>
      <sheetName val="ВСстар"/>
      <sheetName val="ВОстар"/>
      <sheetName val="Тариф расчетный БМК "/>
      <sheetName val="К УТВЕРЖД БМК "/>
      <sheetName val="Тариф_ср.взвеш"/>
      <sheetName val="Кор ИП"/>
      <sheetName val="АМ"/>
      <sheetName val="ВА май 2024"/>
      <sheetName val="% займ НОВЫЙ "/>
      <sheetName val="ОХР2023"/>
      <sheetName val="ВА нояб 2024"/>
      <sheetName val="ВА 21 нояб "/>
      <sheetName val="расчетЭЭ"/>
      <sheetName val="осв сч01 2024"/>
      <sheetName val="Кар сч20 Перед"/>
      <sheetName val="осв.сч.20_1-7 "/>
      <sheetName val="факт 2023 СЛУЖ"/>
      <sheetName val="ШР (2024)"/>
      <sheetName val="СО"/>
      <sheetName val="обучение"/>
      <sheetName val="УПХ"/>
      <sheetName val="График РЕМ"/>
      <sheetName val="ИНВЕСТ НОВ "/>
      <sheetName val="ВС"/>
      <sheetName val="ВО"/>
      <sheetName val="Вода ПЕРЕДАЧА (2)"/>
      <sheetName val="ОХР2022"/>
      <sheetName val="ОХР 2022ф "/>
      <sheetName val="ШР"/>
      <sheetName val="обуч"/>
      <sheetName val="ОТ"/>
      <sheetName val="РУПХ"/>
      <sheetName val="ОХР"/>
      <sheetName val="вода ПРоизв"/>
      <sheetName val="Вода ПЕРЕДАЧА"/>
      <sheetName val="% займ старый займ "/>
      <sheetName val="АМ по КС Старая "/>
      <sheetName val="ПАРАМ пр-во д.23"/>
      <sheetName val="НВВ для КС"/>
      <sheetName val="осв.сч.20_8-12 "/>
      <sheetName val="Расчет э-э старый "/>
      <sheetName val="Форма 5-ИП ТС (2)( стар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21">
          <cell r="F21">
            <v>2697.7364971296611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ПО"/>
      <sheetName val="2 Расчет НВВ"/>
      <sheetName val="3 Энергоресурсы"/>
      <sheetName val="4 ВС"/>
      <sheetName val="5 ВО"/>
      <sheetName val="6 Кинд"/>
      <sheetName val="7 Корректировка"/>
      <sheetName val="8 Тариф расчетный"/>
      <sheetName val="9 Тариф к утверждению"/>
      <sheetName val="Т.насел."/>
      <sheetName val="ФОТ"/>
      <sheetName val="ОТ и ТБ"/>
      <sheetName val="ОХР"/>
      <sheetName val="к протоколу"/>
      <sheetName val="услуги стор. орг."/>
      <sheetName val="счета"/>
      <sheetName val="расчет ППР"/>
      <sheetName val="аморт"/>
      <sheetName val="вода"/>
      <sheetName val="Н.доход ОР"/>
      <sheetName val="П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26">
          <cell r="F26">
            <v>3124.254872970213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Метро">
      <a:dk1>
        <a:sysClr val="windowText" lastClr="000000"/>
      </a:dk1>
      <a:lt1>
        <a:sysClr val="window" lastClr="FFFFFF"/>
      </a:lt1>
      <a:dk2>
        <a:srgbClr val="4E5B6F"/>
      </a:dk2>
      <a:lt2>
        <a:srgbClr val="D6ECFF"/>
      </a:lt2>
      <a:accent1>
        <a:srgbClr val="7FD13B"/>
      </a:accent1>
      <a:accent2>
        <a:srgbClr val="EA157A"/>
      </a:accent2>
      <a:accent3>
        <a:srgbClr val="FEB80A"/>
      </a:accent3>
      <a:accent4>
        <a:srgbClr val="00ADDC"/>
      </a:accent4>
      <a:accent5>
        <a:srgbClr val="738AC8"/>
      </a:accent5>
      <a:accent6>
        <a:srgbClr val="1AB39F"/>
      </a:accent6>
      <a:hlink>
        <a:srgbClr val="EB8803"/>
      </a:hlink>
      <a:folHlink>
        <a:srgbClr val="5F7791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1">
    <pageSetUpPr fitToPage="1"/>
  </sheetPr>
  <dimension ref="A1:W348"/>
  <sheetViews>
    <sheetView tabSelected="1" view="pageBreakPreview" zoomScale="85" zoomScaleNormal="100" zoomScaleSheetLayoutView="85" workbookViewId="0">
      <pane xSplit="2" ySplit="5" topLeftCell="C312" activePane="bottomRight" state="frozen"/>
      <selection pane="topRight" activeCell="C1" sqref="C1"/>
      <selection pane="bottomLeft" activeCell="A6" sqref="A6"/>
      <selection pane="bottomRight" activeCell="S314" sqref="S314"/>
    </sheetView>
  </sheetViews>
  <sheetFormatPr defaultColWidth="9.140625" defaultRowHeight="15.75" outlineLevelCol="1" x14ac:dyDescent="0.2"/>
  <cols>
    <col min="1" max="1" width="15.42578125" style="2" customWidth="1"/>
    <col min="2" max="2" width="49.28515625" style="3" customWidth="1"/>
    <col min="3" max="3" width="15.28515625" style="3" customWidth="1"/>
    <col min="4" max="4" width="19" style="3" customWidth="1" outlineLevel="1"/>
    <col min="5" max="5" width="22" style="16" customWidth="1" outlineLevel="1" collapsed="1"/>
    <col min="6" max="6" width="22" style="3" customWidth="1" outlineLevel="1"/>
    <col min="7" max="7" width="9.28515625" style="80" customWidth="1"/>
    <col min="8" max="8" width="14.140625" style="19" customWidth="1" outlineLevel="1" collapsed="1"/>
    <col min="9" max="10" width="10.42578125" style="18" customWidth="1"/>
    <col min="11" max="12" width="9.28515625" style="11" customWidth="1"/>
    <col min="13" max="13" width="14" style="11" customWidth="1"/>
    <col min="14" max="14" width="11.28515625" style="11" customWidth="1"/>
    <col min="15" max="15" width="12" style="11" customWidth="1"/>
    <col min="16" max="17" width="11.28515625" style="11" hidden="1" customWidth="1" outlineLevel="1"/>
    <col min="18" max="18" width="13.140625" style="193" customWidth="1" collapsed="1"/>
    <col min="19" max="20" width="11.28515625" style="193" customWidth="1"/>
    <col min="21" max="21" width="11.28515625" style="203" hidden="1" customWidth="1" outlineLevel="1"/>
    <col min="22" max="22" width="11.28515625" style="193" hidden="1" customWidth="1" outlineLevel="1"/>
    <col min="23" max="23" width="55.85546875" style="197" customWidth="1" collapsed="1"/>
    <col min="24" max="16384" width="9.140625" style="4"/>
  </cols>
  <sheetData>
    <row r="1" spans="1:23" ht="20.25" x14ac:dyDescent="0.2">
      <c r="A1" s="240" t="s">
        <v>619</v>
      </c>
      <c r="B1" s="240"/>
      <c r="C1" s="240"/>
      <c r="D1" s="240"/>
      <c r="E1" s="240"/>
      <c r="F1" s="240"/>
      <c r="G1" s="240"/>
      <c r="H1" s="240"/>
      <c r="I1" s="240"/>
      <c r="J1" s="240"/>
      <c r="K1" s="240"/>
      <c r="L1" s="240"/>
      <c r="M1" s="240"/>
      <c r="N1" s="240"/>
      <c r="O1" s="240"/>
      <c r="P1" s="240"/>
      <c r="Q1" s="240"/>
      <c r="R1" s="240"/>
      <c r="S1" s="240"/>
      <c r="T1" s="240"/>
      <c r="U1" s="240"/>
      <c r="V1" s="240"/>
      <c r="W1" s="240"/>
    </row>
    <row r="2" spans="1:23" ht="20.25" customHeight="1" x14ac:dyDescent="0.2">
      <c r="A2" s="190"/>
      <c r="B2" s="190"/>
      <c r="C2" s="190"/>
      <c r="D2" s="190"/>
      <c r="E2" s="190"/>
      <c r="F2" s="190"/>
      <c r="G2" s="191"/>
      <c r="H2" s="190"/>
      <c r="I2" s="190"/>
      <c r="J2" s="190"/>
      <c r="K2" s="190"/>
      <c r="L2" s="190"/>
      <c r="M2" s="216"/>
      <c r="N2" s="190"/>
      <c r="O2" s="190"/>
      <c r="P2" s="190"/>
      <c r="Q2" s="190"/>
      <c r="R2" s="190"/>
      <c r="S2" s="190"/>
      <c r="T2" s="192"/>
      <c r="U2" s="200"/>
      <c r="V2" s="190"/>
      <c r="W2" s="195"/>
    </row>
    <row r="3" spans="1:23" s="1" customFormat="1" ht="63.75" customHeight="1" x14ac:dyDescent="0.2">
      <c r="A3" s="229" t="s">
        <v>12</v>
      </c>
      <c r="B3" s="238" t="s">
        <v>160</v>
      </c>
      <c r="C3" s="241" t="s">
        <v>94</v>
      </c>
      <c r="D3" s="238" t="s">
        <v>259</v>
      </c>
      <c r="E3" s="238" t="s">
        <v>181</v>
      </c>
      <c r="F3" s="238" t="s">
        <v>223</v>
      </c>
      <c r="G3" s="245" t="s">
        <v>386</v>
      </c>
      <c r="H3" s="247" t="s">
        <v>221</v>
      </c>
      <c r="I3" s="247"/>
      <c r="J3" s="247"/>
      <c r="K3" s="247"/>
      <c r="L3" s="247"/>
      <c r="M3" s="232" t="s">
        <v>222</v>
      </c>
      <c r="N3" s="232"/>
      <c r="O3" s="232"/>
      <c r="P3" s="232"/>
      <c r="Q3" s="232"/>
      <c r="R3" s="232" t="s">
        <v>621</v>
      </c>
      <c r="S3" s="232"/>
      <c r="T3" s="232"/>
      <c r="U3" s="232"/>
      <c r="V3" s="232"/>
      <c r="W3" s="248" t="s">
        <v>183</v>
      </c>
    </row>
    <row r="4" spans="1:23" s="1" customFormat="1" ht="47.25" customHeight="1" x14ac:dyDescent="0.2">
      <c r="A4" s="229"/>
      <c r="B4" s="238"/>
      <c r="C4" s="241"/>
      <c r="D4" s="238"/>
      <c r="E4" s="238"/>
      <c r="F4" s="238"/>
      <c r="G4" s="245"/>
      <c r="H4" s="239" t="s">
        <v>622</v>
      </c>
      <c r="I4" s="239" t="s">
        <v>590</v>
      </c>
      <c r="J4" s="239"/>
      <c r="K4" s="246" t="s">
        <v>182</v>
      </c>
      <c r="L4" s="246"/>
      <c r="M4" s="233" t="s">
        <v>622</v>
      </c>
      <c r="N4" s="233" t="s">
        <v>590</v>
      </c>
      <c r="O4" s="233"/>
      <c r="P4" s="234" t="s">
        <v>182</v>
      </c>
      <c r="Q4" s="234"/>
      <c r="R4" s="233" t="s">
        <v>622</v>
      </c>
      <c r="S4" s="233" t="s">
        <v>590</v>
      </c>
      <c r="T4" s="233"/>
      <c r="U4" s="234" t="s">
        <v>182</v>
      </c>
      <c r="V4" s="234"/>
      <c r="W4" s="248"/>
    </row>
    <row r="5" spans="1:23" s="1" customFormat="1" ht="31.5" x14ac:dyDescent="0.2">
      <c r="A5" s="229"/>
      <c r="B5" s="238"/>
      <c r="C5" s="241"/>
      <c r="D5" s="238"/>
      <c r="E5" s="238"/>
      <c r="F5" s="238"/>
      <c r="G5" s="245"/>
      <c r="H5" s="239"/>
      <c r="I5" s="184" t="s">
        <v>591</v>
      </c>
      <c r="J5" s="184" t="s">
        <v>771</v>
      </c>
      <c r="K5" s="184" t="s">
        <v>591</v>
      </c>
      <c r="L5" s="228" t="s">
        <v>771</v>
      </c>
      <c r="M5" s="233"/>
      <c r="N5" s="186" t="s">
        <v>591</v>
      </c>
      <c r="O5" s="186" t="s">
        <v>771</v>
      </c>
      <c r="P5" s="186" t="s">
        <v>591</v>
      </c>
      <c r="Q5" s="186" t="s">
        <v>592</v>
      </c>
      <c r="R5" s="233"/>
      <c r="S5" s="183" t="s">
        <v>591</v>
      </c>
      <c r="T5" s="183" t="s">
        <v>771</v>
      </c>
      <c r="U5" s="201" t="s">
        <v>591</v>
      </c>
      <c r="V5" s="183" t="s">
        <v>771</v>
      </c>
      <c r="W5" s="248"/>
    </row>
    <row r="6" spans="1:23" x14ac:dyDescent="0.2">
      <c r="A6" s="229" t="s">
        <v>594</v>
      </c>
      <c r="B6" s="5" t="s">
        <v>500</v>
      </c>
      <c r="C6" s="8"/>
      <c r="D6" s="36"/>
      <c r="E6" s="91"/>
      <c r="F6" s="12"/>
      <c r="G6" s="77"/>
      <c r="H6" s="21"/>
      <c r="I6" s="23"/>
      <c r="J6" s="23"/>
      <c r="K6" s="22"/>
      <c r="L6" s="22"/>
      <c r="M6" s="47"/>
      <c r="N6" s="47"/>
      <c r="O6" s="47"/>
      <c r="P6" s="47"/>
      <c r="Q6" s="47"/>
      <c r="R6" s="47"/>
      <c r="S6" s="47"/>
      <c r="T6" s="47"/>
      <c r="U6" s="202"/>
      <c r="V6" s="47"/>
      <c r="W6" s="231" t="s">
        <v>716</v>
      </c>
    </row>
    <row r="7" spans="1:23" x14ac:dyDescent="0.2">
      <c r="A7" s="229"/>
      <c r="B7" s="6" t="s">
        <v>158</v>
      </c>
      <c r="C7" s="8">
        <v>3303036837</v>
      </c>
      <c r="D7" s="36" t="s">
        <v>265</v>
      </c>
      <c r="E7" s="13" t="s">
        <v>588</v>
      </c>
      <c r="F7" s="12" t="s">
        <v>220</v>
      </c>
      <c r="G7" s="77">
        <v>0.22</v>
      </c>
      <c r="H7" s="21">
        <v>8707.67</v>
      </c>
      <c r="I7" s="21">
        <v>6916.68</v>
      </c>
      <c r="J7" s="21">
        <v>6916.68</v>
      </c>
      <c r="K7" s="22">
        <f t="shared" ref="K7:K27" si="0">IFERROR(I7/H7*100,"")</f>
        <v>79.432040947808076</v>
      </c>
      <c r="L7" s="22">
        <f t="shared" ref="L7:L27" si="1">IFERROR(J7/I7*100,"")</f>
        <v>100</v>
      </c>
      <c r="M7" s="46">
        <v>10449.200000000001</v>
      </c>
      <c r="N7" s="46">
        <v>8438.35</v>
      </c>
      <c r="O7" s="46">
        <v>8438.35</v>
      </c>
      <c r="P7" s="47">
        <f>IFERROR(N7/M7*100,"-")</f>
        <v>80.755943038701531</v>
      </c>
      <c r="Q7" s="47">
        <f>IFERROR(O7/N7*100,"-")</f>
        <v>100</v>
      </c>
      <c r="R7" s="46">
        <v>3424.38</v>
      </c>
      <c r="S7" s="46">
        <v>3481.45</v>
      </c>
      <c r="T7" s="46">
        <v>3899.22</v>
      </c>
      <c r="U7" s="46">
        <f>IFERROR(S7/R7*100,"-")</f>
        <v>101.66657905956697</v>
      </c>
      <c r="V7" s="47">
        <f>IFERROR(T7/S7*100,"-")</f>
        <v>111.99988510534405</v>
      </c>
      <c r="W7" s="231"/>
    </row>
    <row r="8" spans="1:23" x14ac:dyDescent="0.2">
      <c r="A8" s="229"/>
      <c r="B8" s="6" t="s">
        <v>159</v>
      </c>
      <c r="C8" s="8">
        <v>3303036837</v>
      </c>
      <c r="D8" s="36" t="s">
        <v>265</v>
      </c>
      <c r="E8" s="13" t="s">
        <v>588</v>
      </c>
      <c r="F8" s="12" t="s">
        <v>220</v>
      </c>
      <c r="G8" s="77">
        <v>0.22</v>
      </c>
      <c r="H8" s="21">
        <v>4407.07</v>
      </c>
      <c r="I8" s="21">
        <v>4407.07</v>
      </c>
      <c r="J8" s="21">
        <v>5292.52</v>
      </c>
      <c r="K8" s="22">
        <f t="shared" si="0"/>
        <v>100</v>
      </c>
      <c r="L8" s="22">
        <f t="shared" si="1"/>
        <v>120.09158012012517</v>
      </c>
      <c r="M8" s="46">
        <v>5288.48</v>
      </c>
      <c r="N8" s="46">
        <v>5376.63</v>
      </c>
      <c r="O8" s="46">
        <v>6456.87</v>
      </c>
      <c r="P8" s="47">
        <f t="shared" ref="P8:P69" si="2">IFERROR(N8/M8*100,"-")</f>
        <v>101.66683054488249</v>
      </c>
      <c r="Q8" s="47">
        <f t="shared" ref="Q8:Q69" si="3">IFERROR(O8/N8*100,"-")</f>
        <v>120.09139553958521</v>
      </c>
      <c r="R8" s="46">
        <v>3424.38</v>
      </c>
      <c r="S8" s="46">
        <v>3481.45</v>
      </c>
      <c r="T8" s="46">
        <v>3899.22</v>
      </c>
      <c r="U8" s="46">
        <f t="shared" ref="U8:U69" si="4">IFERROR(S8/R8*100,"-")</f>
        <v>101.66657905956697</v>
      </c>
      <c r="V8" s="47">
        <f t="shared" ref="V8:V69" si="5">IFERROR(T8/S8*100,"-")</f>
        <v>111.99988510534405</v>
      </c>
      <c r="W8" s="231"/>
    </row>
    <row r="9" spans="1:23" x14ac:dyDescent="0.2">
      <c r="A9" s="229" t="s">
        <v>593</v>
      </c>
      <c r="B9" s="5" t="s">
        <v>44</v>
      </c>
      <c r="C9" s="8">
        <v>3702067805</v>
      </c>
      <c r="D9" s="72"/>
      <c r="E9" s="43"/>
      <c r="F9" s="84"/>
      <c r="G9" s="81"/>
      <c r="H9" s="25"/>
      <c r="I9" s="23"/>
      <c r="J9" s="23"/>
      <c r="K9" s="26" t="str">
        <f t="shared" si="0"/>
        <v/>
      </c>
      <c r="L9" s="26" t="str">
        <f t="shared" si="1"/>
        <v/>
      </c>
      <c r="M9" s="32"/>
      <c r="N9" s="41"/>
      <c r="O9" s="41"/>
      <c r="P9" s="47" t="str">
        <f t="shared" si="2"/>
        <v>-</v>
      </c>
      <c r="Q9" s="47" t="str">
        <f t="shared" si="3"/>
        <v>-</v>
      </c>
      <c r="R9" s="32"/>
      <c r="S9" s="41"/>
      <c r="T9" s="41"/>
      <c r="U9" s="202" t="str">
        <f t="shared" si="4"/>
        <v>-</v>
      </c>
      <c r="V9" s="47" t="str">
        <f t="shared" si="5"/>
        <v>-</v>
      </c>
      <c r="W9" s="221"/>
    </row>
    <row r="10" spans="1:23" x14ac:dyDescent="0.2">
      <c r="A10" s="229"/>
      <c r="B10" s="6" t="s">
        <v>156</v>
      </c>
      <c r="C10" s="8">
        <v>3702067805</v>
      </c>
      <c r="D10" s="36" t="s">
        <v>258</v>
      </c>
      <c r="E10" s="13" t="s">
        <v>588</v>
      </c>
      <c r="F10" s="12" t="s">
        <v>220</v>
      </c>
      <c r="G10" s="77">
        <v>0.22</v>
      </c>
      <c r="H10" s="21">
        <v>2489.54</v>
      </c>
      <c r="I10" s="21">
        <v>2489.54</v>
      </c>
      <c r="J10" s="21">
        <v>2691.54</v>
      </c>
      <c r="K10" s="22">
        <f t="shared" si="0"/>
        <v>100</v>
      </c>
      <c r="L10" s="22">
        <f t="shared" si="1"/>
        <v>108.11394876161862</v>
      </c>
      <c r="M10" s="46">
        <v>2987.45</v>
      </c>
      <c r="N10" s="46">
        <v>3037.24</v>
      </c>
      <c r="O10" s="46">
        <v>3283.68</v>
      </c>
      <c r="P10" s="47">
        <f t="shared" si="2"/>
        <v>101.66663877219702</v>
      </c>
      <c r="Q10" s="47">
        <f t="shared" si="3"/>
        <v>108.11394555583358</v>
      </c>
      <c r="R10" s="46">
        <v>2889.97</v>
      </c>
      <c r="S10" s="46">
        <v>2938.14</v>
      </c>
      <c r="T10" s="48"/>
      <c r="U10" s="202">
        <f t="shared" si="4"/>
        <v>101.6667993093354</v>
      </c>
      <c r="V10" s="166">
        <f>O10/S10*100</f>
        <v>111.76050154179174</v>
      </c>
      <c r="W10" s="222" t="s">
        <v>629</v>
      </c>
    </row>
    <row r="11" spans="1:23" x14ac:dyDescent="0.2">
      <c r="A11" s="229"/>
      <c r="B11" s="6" t="s">
        <v>157</v>
      </c>
      <c r="C11" s="8">
        <v>3702067805</v>
      </c>
      <c r="D11" s="36" t="s">
        <v>260</v>
      </c>
      <c r="E11" s="13" t="s">
        <v>588</v>
      </c>
      <c r="F11" s="12" t="s">
        <v>220</v>
      </c>
      <c r="G11" s="77">
        <v>0.22</v>
      </c>
      <c r="H11" s="21">
        <v>3772.45</v>
      </c>
      <c r="I11" s="21">
        <v>3772.45</v>
      </c>
      <c r="J11" s="21">
        <v>4153.91</v>
      </c>
      <c r="K11" s="22">
        <f t="shared" si="0"/>
        <v>100</v>
      </c>
      <c r="L11" s="22">
        <f t="shared" si="1"/>
        <v>110.11173110312926</v>
      </c>
      <c r="M11" s="46">
        <v>4526.9399999999996</v>
      </c>
      <c r="N11" s="46">
        <v>4602.3900000000003</v>
      </c>
      <c r="O11" s="46">
        <v>5067.7700000000004</v>
      </c>
      <c r="P11" s="47">
        <f t="shared" si="2"/>
        <v>101.66668875664358</v>
      </c>
      <c r="Q11" s="47">
        <f t="shared" si="3"/>
        <v>110.11170283265868</v>
      </c>
      <c r="R11" s="46">
        <v>3609.8</v>
      </c>
      <c r="S11" s="46">
        <v>3669.97</v>
      </c>
      <c r="T11" s="46">
        <v>4110.37</v>
      </c>
      <c r="U11" s="202">
        <f t="shared" si="4"/>
        <v>101.6668513491052</v>
      </c>
      <c r="V11" s="47">
        <f t="shared" si="5"/>
        <v>112.0000980934449</v>
      </c>
      <c r="W11" s="222" t="s">
        <v>630</v>
      </c>
    </row>
    <row r="12" spans="1:23" x14ac:dyDescent="0.2">
      <c r="A12" s="229"/>
      <c r="B12" s="5" t="s">
        <v>480</v>
      </c>
      <c r="C12" s="8">
        <v>3701048768</v>
      </c>
      <c r="D12" s="36"/>
      <c r="E12" s="13"/>
      <c r="F12" s="84"/>
      <c r="G12" s="81"/>
      <c r="H12" s="21"/>
      <c r="I12" s="23"/>
      <c r="J12" s="23"/>
      <c r="K12" s="22" t="str">
        <f t="shared" si="0"/>
        <v/>
      </c>
      <c r="L12" s="22" t="str">
        <f t="shared" si="1"/>
        <v/>
      </c>
      <c r="M12" s="47"/>
      <c r="N12" s="34"/>
      <c r="O12" s="34"/>
      <c r="P12" s="47" t="str">
        <f t="shared" si="2"/>
        <v>-</v>
      </c>
      <c r="Q12" s="47" t="str">
        <f t="shared" si="3"/>
        <v>-</v>
      </c>
      <c r="R12" s="47"/>
      <c r="S12" s="34"/>
      <c r="T12" s="34"/>
      <c r="U12" s="202" t="str">
        <f t="shared" si="4"/>
        <v>-</v>
      </c>
      <c r="V12" s="47" t="str">
        <f t="shared" si="5"/>
        <v>-</v>
      </c>
      <c r="W12" s="223"/>
    </row>
    <row r="13" spans="1:23" x14ac:dyDescent="0.2">
      <c r="A13" s="229"/>
      <c r="B13" s="6" t="s">
        <v>51</v>
      </c>
      <c r="C13" s="8">
        <v>3701048768</v>
      </c>
      <c r="D13" s="36" t="s">
        <v>260</v>
      </c>
      <c r="E13" s="13" t="s">
        <v>588</v>
      </c>
      <c r="F13" s="12" t="s">
        <v>220</v>
      </c>
      <c r="G13" s="77">
        <v>0.22</v>
      </c>
      <c r="H13" s="21">
        <v>2958.03</v>
      </c>
      <c r="I13" s="21">
        <v>2958.03</v>
      </c>
      <c r="J13" s="21">
        <v>3063.29</v>
      </c>
      <c r="K13" s="22">
        <f t="shared" si="0"/>
        <v>100</v>
      </c>
      <c r="L13" s="22">
        <f t="shared" si="1"/>
        <v>103.55844937340053</v>
      </c>
      <c r="M13" s="46">
        <v>3549.64</v>
      </c>
      <c r="N13" s="46">
        <v>3608.8</v>
      </c>
      <c r="O13" s="46">
        <v>3737.21</v>
      </c>
      <c r="P13" s="47">
        <f t="shared" si="2"/>
        <v>101.66664788541937</v>
      </c>
      <c r="Q13" s="47">
        <f t="shared" si="3"/>
        <v>103.55824650853469</v>
      </c>
      <c r="R13" s="46"/>
      <c r="S13" s="48"/>
      <c r="T13" s="48"/>
      <c r="U13" s="202" t="str">
        <f t="shared" si="4"/>
        <v>-</v>
      </c>
      <c r="V13" s="47" t="str">
        <f t="shared" si="5"/>
        <v>-</v>
      </c>
      <c r="W13" s="231" t="s">
        <v>631</v>
      </c>
    </row>
    <row r="14" spans="1:23" x14ac:dyDescent="0.2">
      <c r="A14" s="229"/>
      <c r="B14" s="6" t="s">
        <v>52</v>
      </c>
      <c r="C14" s="8">
        <v>3701048768</v>
      </c>
      <c r="D14" s="36" t="s">
        <v>260</v>
      </c>
      <c r="E14" s="13" t="s">
        <v>588</v>
      </c>
      <c r="F14" s="12" t="s">
        <v>220</v>
      </c>
      <c r="G14" s="77">
        <v>0.22</v>
      </c>
      <c r="H14" s="21">
        <v>5155.32</v>
      </c>
      <c r="I14" s="21">
        <v>4285.8500000000004</v>
      </c>
      <c r="J14" s="21">
        <v>4285.8500000000004</v>
      </c>
      <c r="K14" s="22">
        <f t="shared" si="0"/>
        <v>83.134509593972837</v>
      </c>
      <c r="L14" s="22">
        <f t="shared" si="1"/>
        <v>100</v>
      </c>
      <c r="M14" s="46">
        <v>6186.38</v>
      </c>
      <c r="N14" s="46">
        <v>5228.74</v>
      </c>
      <c r="O14" s="46">
        <v>5228.74</v>
      </c>
      <c r="P14" s="47">
        <f t="shared" si="2"/>
        <v>84.520187896637438</v>
      </c>
      <c r="Q14" s="47">
        <f t="shared" si="3"/>
        <v>100</v>
      </c>
      <c r="R14" s="46">
        <v>3549.64</v>
      </c>
      <c r="S14" s="46">
        <v>3608.8</v>
      </c>
      <c r="T14" s="46">
        <v>4041.86</v>
      </c>
      <c r="U14" s="202">
        <f t="shared" si="4"/>
        <v>101.66664788541937</v>
      </c>
      <c r="V14" s="47">
        <f t="shared" si="5"/>
        <v>112.00011084016847</v>
      </c>
      <c r="W14" s="231"/>
    </row>
    <row r="15" spans="1:23" x14ac:dyDescent="0.2">
      <c r="A15" s="229"/>
      <c r="B15" s="6" t="s">
        <v>53</v>
      </c>
      <c r="C15" s="8">
        <v>3701048768</v>
      </c>
      <c r="D15" s="36" t="s">
        <v>260</v>
      </c>
      <c r="E15" s="13" t="s">
        <v>588</v>
      </c>
      <c r="F15" s="12" t="s">
        <v>220</v>
      </c>
      <c r="G15" s="77">
        <v>0.22</v>
      </c>
      <c r="H15" s="21">
        <v>4388.25</v>
      </c>
      <c r="I15" s="21">
        <v>4388.25</v>
      </c>
      <c r="J15" s="21">
        <v>4785.24</v>
      </c>
      <c r="K15" s="22">
        <f t="shared" si="0"/>
        <v>100</v>
      </c>
      <c r="L15" s="22">
        <f t="shared" si="1"/>
        <v>109.04665869082208</v>
      </c>
      <c r="M15" s="46">
        <v>5265.9</v>
      </c>
      <c r="N15" s="46">
        <v>5353.67</v>
      </c>
      <c r="O15" s="46">
        <v>5837.99</v>
      </c>
      <c r="P15" s="47">
        <f t="shared" si="2"/>
        <v>101.66676161719745</v>
      </c>
      <c r="Q15" s="47">
        <f t="shared" si="3"/>
        <v>109.04650454734788</v>
      </c>
      <c r="R15" s="46">
        <v>3549.64</v>
      </c>
      <c r="S15" s="46">
        <v>3608.8</v>
      </c>
      <c r="T15" s="46">
        <v>4041.86</v>
      </c>
      <c r="U15" s="202">
        <f t="shared" si="4"/>
        <v>101.66664788541937</v>
      </c>
      <c r="V15" s="47">
        <f t="shared" si="5"/>
        <v>112.00011084016847</v>
      </c>
      <c r="W15" s="231" t="s">
        <v>631</v>
      </c>
    </row>
    <row r="16" spans="1:23" x14ac:dyDescent="0.2">
      <c r="A16" s="229"/>
      <c r="B16" s="6" t="s">
        <v>54</v>
      </c>
      <c r="C16" s="8">
        <v>3701048768</v>
      </c>
      <c r="D16" s="36" t="s">
        <v>260</v>
      </c>
      <c r="E16" s="13" t="s">
        <v>588</v>
      </c>
      <c r="F16" s="12" t="s">
        <v>220</v>
      </c>
      <c r="G16" s="77">
        <v>0.22</v>
      </c>
      <c r="H16" s="21">
        <v>2707.28</v>
      </c>
      <c r="I16" s="21">
        <v>2707.28</v>
      </c>
      <c r="J16" s="21">
        <v>2975.91</v>
      </c>
      <c r="K16" s="22">
        <f t="shared" si="0"/>
        <v>100</v>
      </c>
      <c r="L16" s="22">
        <f t="shared" si="1"/>
        <v>109.92250524511687</v>
      </c>
      <c r="M16" s="46">
        <v>3248.74</v>
      </c>
      <c r="N16" s="46">
        <v>3302.88</v>
      </c>
      <c r="O16" s="46">
        <v>3630.61</v>
      </c>
      <c r="P16" s="47">
        <f t="shared" si="2"/>
        <v>101.66649224006848</v>
      </c>
      <c r="Q16" s="47">
        <f t="shared" si="3"/>
        <v>109.92255243908346</v>
      </c>
      <c r="R16" s="46">
        <v>2840.14</v>
      </c>
      <c r="S16" s="46">
        <v>2887.48</v>
      </c>
      <c r="T16" s="46">
        <v>3233.97</v>
      </c>
      <c r="U16" s="202">
        <f t="shared" si="4"/>
        <v>101.66681924130501</v>
      </c>
      <c r="V16" s="47">
        <f t="shared" si="5"/>
        <v>111.99973679471371</v>
      </c>
      <c r="W16" s="231"/>
    </row>
    <row r="17" spans="1:23" x14ac:dyDescent="0.2">
      <c r="A17" s="229"/>
      <c r="B17" s="6" t="s">
        <v>55</v>
      </c>
      <c r="C17" s="8">
        <v>3701048768</v>
      </c>
      <c r="D17" s="36" t="s">
        <v>260</v>
      </c>
      <c r="E17" s="13" t="s">
        <v>588</v>
      </c>
      <c r="F17" s="12" t="s">
        <v>220</v>
      </c>
      <c r="G17" s="77">
        <v>0.22</v>
      </c>
      <c r="H17" s="21">
        <v>7737.2</v>
      </c>
      <c r="I17" s="21">
        <v>7318.69</v>
      </c>
      <c r="J17" s="21">
        <v>7362.4</v>
      </c>
      <c r="K17" s="22">
        <f t="shared" si="0"/>
        <v>94.590937289975699</v>
      </c>
      <c r="L17" s="22">
        <f t="shared" si="1"/>
        <v>100.59723803030325</v>
      </c>
      <c r="M17" s="46">
        <v>9284.64</v>
      </c>
      <c r="N17" s="46">
        <v>8928.7999999999993</v>
      </c>
      <c r="O17" s="46">
        <v>8982.1299999999992</v>
      </c>
      <c r="P17" s="47">
        <f t="shared" si="2"/>
        <v>96.167433524616996</v>
      </c>
      <c r="Q17" s="47">
        <f t="shared" si="3"/>
        <v>100.59728070961383</v>
      </c>
      <c r="R17" s="46">
        <v>3729.4</v>
      </c>
      <c r="S17" s="46">
        <v>3791.55</v>
      </c>
      <c r="T17" s="46">
        <v>4246.54</v>
      </c>
      <c r="U17" s="202">
        <f t="shared" si="4"/>
        <v>101.66648790690192</v>
      </c>
      <c r="V17" s="47">
        <f t="shared" si="5"/>
        <v>112.00010549775156</v>
      </c>
      <c r="W17" s="231"/>
    </row>
    <row r="18" spans="1:23" x14ac:dyDescent="0.2">
      <c r="A18" s="229"/>
      <c r="B18" s="6" t="s">
        <v>56</v>
      </c>
      <c r="C18" s="8">
        <v>3701048768</v>
      </c>
      <c r="D18" s="36" t="s">
        <v>260</v>
      </c>
      <c r="E18" s="13" t="s">
        <v>588</v>
      </c>
      <c r="F18" s="12" t="s">
        <v>220</v>
      </c>
      <c r="G18" s="77">
        <v>0.22</v>
      </c>
      <c r="H18" s="21">
        <v>10185.94</v>
      </c>
      <c r="I18" s="21">
        <v>8707.5400000000009</v>
      </c>
      <c r="J18" s="21">
        <v>8707.82</v>
      </c>
      <c r="K18" s="22">
        <f t="shared" si="0"/>
        <v>85.485875628562511</v>
      </c>
      <c r="L18" s="22">
        <f t="shared" si="1"/>
        <v>100.00321560394782</v>
      </c>
      <c r="M18" s="46">
        <v>12223.13</v>
      </c>
      <c r="N18" s="46">
        <v>10623.2</v>
      </c>
      <c r="O18" s="46">
        <v>10623.54</v>
      </c>
      <c r="P18" s="47">
        <f t="shared" si="2"/>
        <v>86.910635819139628</v>
      </c>
      <c r="Q18" s="47">
        <f t="shared" si="3"/>
        <v>100.0032005422095</v>
      </c>
      <c r="R18" s="46">
        <v>3729.4</v>
      </c>
      <c r="S18" s="46">
        <v>3791.55</v>
      </c>
      <c r="T18" s="46">
        <v>4246.543466666667</v>
      </c>
      <c r="U18" s="202">
        <f t="shared" si="4"/>
        <v>101.66648790690192</v>
      </c>
      <c r="V18" s="47">
        <f t="shared" si="5"/>
        <v>112.00019692913628</v>
      </c>
      <c r="W18" s="231"/>
    </row>
    <row r="19" spans="1:23" x14ac:dyDescent="0.2">
      <c r="A19" s="229"/>
      <c r="B19" s="6" t="s">
        <v>57</v>
      </c>
      <c r="C19" s="8">
        <v>3701048768</v>
      </c>
      <c r="D19" s="36" t="s">
        <v>260</v>
      </c>
      <c r="E19" s="13" t="s">
        <v>588</v>
      </c>
      <c r="F19" s="12" t="s">
        <v>220</v>
      </c>
      <c r="G19" s="77">
        <v>0.22</v>
      </c>
      <c r="H19" s="21">
        <v>2801.41</v>
      </c>
      <c r="I19" s="21">
        <v>2132.08</v>
      </c>
      <c r="J19" s="21">
        <v>2295.35</v>
      </c>
      <c r="K19" s="22">
        <f t="shared" si="0"/>
        <v>76.107388779221893</v>
      </c>
      <c r="L19" s="22">
        <f t="shared" si="1"/>
        <v>107.65778019586507</v>
      </c>
      <c r="M19" s="46"/>
      <c r="N19" s="48"/>
      <c r="O19" s="48"/>
      <c r="P19" s="47" t="str">
        <f t="shared" si="2"/>
        <v>-</v>
      </c>
      <c r="Q19" s="47" t="str">
        <f t="shared" si="3"/>
        <v>-</v>
      </c>
      <c r="R19" s="46"/>
      <c r="S19" s="48"/>
      <c r="T19" s="48"/>
      <c r="U19" s="202" t="str">
        <f t="shared" si="4"/>
        <v>-</v>
      </c>
      <c r="V19" s="47" t="str">
        <f t="shared" si="5"/>
        <v>-</v>
      </c>
      <c r="W19" s="231"/>
    </row>
    <row r="20" spans="1:23" s="198" customFormat="1" ht="31.5" x14ac:dyDescent="0.2">
      <c r="A20" s="229"/>
      <c r="B20" s="5" t="s">
        <v>50</v>
      </c>
      <c r="C20" s="8">
        <v>3707001244</v>
      </c>
      <c r="D20" s="36" t="s">
        <v>258</v>
      </c>
      <c r="E20" s="13" t="s">
        <v>588</v>
      </c>
      <c r="F20" s="12" t="s">
        <v>220</v>
      </c>
      <c r="G20" s="77">
        <v>0.22</v>
      </c>
      <c r="H20" s="25">
        <v>2236.87</v>
      </c>
      <c r="I20" s="25">
        <v>2236.87</v>
      </c>
      <c r="J20" s="25">
        <v>2397.36</v>
      </c>
      <c r="K20" s="22">
        <f t="shared" si="0"/>
        <v>100</v>
      </c>
      <c r="L20" s="22">
        <f t="shared" si="1"/>
        <v>107.174757585376</v>
      </c>
      <c r="M20" s="46">
        <v>2684.24</v>
      </c>
      <c r="N20" s="46">
        <v>2728.98</v>
      </c>
      <c r="O20" s="46">
        <v>2924.78</v>
      </c>
      <c r="P20" s="47">
        <f t="shared" si="2"/>
        <v>101.66676601198105</v>
      </c>
      <c r="Q20" s="47">
        <f t="shared" si="3"/>
        <v>107.17484188231501</v>
      </c>
      <c r="R20" s="46">
        <v>2288.6</v>
      </c>
      <c r="S20" s="46">
        <v>2326.75</v>
      </c>
      <c r="T20" s="46">
        <v>2605.96</v>
      </c>
      <c r="U20" s="202">
        <f t="shared" si="4"/>
        <v>101.66695796556849</v>
      </c>
      <c r="V20" s="47">
        <f t="shared" si="5"/>
        <v>112.00000000000001</v>
      </c>
      <c r="W20" s="222" t="s">
        <v>620</v>
      </c>
    </row>
    <row r="21" spans="1:23" x14ac:dyDescent="0.2">
      <c r="A21" s="229" t="s">
        <v>595</v>
      </c>
      <c r="B21" s="5" t="s">
        <v>119</v>
      </c>
      <c r="C21" s="8">
        <v>3701000050</v>
      </c>
      <c r="D21" s="36" t="s">
        <v>258</v>
      </c>
      <c r="E21" s="13" t="s">
        <v>588</v>
      </c>
      <c r="F21" s="12" t="s">
        <v>220</v>
      </c>
      <c r="G21" s="77">
        <v>0.22</v>
      </c>
      <c r="H21" s="21">
        <v>2720.08</v>
      </c>
      <c r="I21" s="21">
        <v>2720.08</v>
      </c>
      <c r="J21" s="21">
        <v>2985.39</v>
      </c>
      <c r="K21" s="22">
        <f t="shared" si="0"/>
        <v>100</v>
      </c>
      <c r="L21" s="22">
        <f t="shared" si="1"/>
        <v>109.75375724243403</v>
      </c>
      <c r="M21" s="46">
        <v>3264.1</v>
      </c>
      <c r="N21" s="46">
        <v>3318.5</v>
      </c>
      <c r="O21" s="46">
        <v>3642.18</v>
      </c>
      <c r="P21" s="47">
        <f t="shared" si="2"/>
        <v>101.66661560613952</v>
      </c>
      <c r="Q21" s="47">
        <f t="shared" si="3"/>
        <v>109.7538044297122</v>
      </c>
      <c r="R21" s="46"/>
      <c r="S21" s="48"/>
      <c r="T21" s="48"/>
      <c r="U21" s="202" t="str">
        <f t="shared" si="4"/>
        <v>-</v>
      </c>
      <c r="V21" s="47" t="str">
        <f t="shared" si="5"/>
        <v>-</v>
      </c>
      <c r="W21" s="222" t="s">
        <v>704</v>
      </c>
    </row>
    <row r="22" spans="1:23" x14ac:dyDescent="0.2">
      <c r="A22" s="229"/>
      <c r="B22" s="5" t="s">
        <v>120</v>
      </c>
      <c r="C22" s="8">
        <v>3701048535</v>
      </c>
      <c r="D22" s="36" t="s">
        <v>268</v>
      </c>
      <c r="E22" s="13" t="s">
        <v>588</v>
      </c>
      <c r="F22" s="12" t="s">
        <v>118</v>
      </c>
      <c r="G22" s="77">
        <v>0.22</v>
      </c>
      <c r="H22" s="21">
        <v>3130.74</v>
      </c>
      <c r="I22" s="21">
        <v>3130.74</v>
      </c>
      <c r="J22" s="21">
        <v>4417.1400000000003</v>
      </c>
      <c r="K22" s="22">
        <f t="shared" si="0"/>
        <v>100</v>
      </c>
      <c r="L22" s="22">
        <f t="shared" si="1"/>
        <v>141.08932712393877</v>
      </c>
      <c r="M22" s="47"/>
      <c r="N22" s="34"/>
      <c r="O22" s="34"/>
      <c r="P22" s="47" t="str">
        <f t="shared" si="2"/>
        <v>-</v>
      </c>
      <c r="Q22" s="47" t="str">
        <f t="shared" si="3"/>
        <v>-</v>
      </c>
      <c r="R22" s="47"/>
      <c r="S22" s="34"/>
      <c r="T22" s="34"/>
      <c r="U22" s="202" t="str">
        <f t="shared" si="4"/>
        <v>-</v>
      </c>
      <c r="V22" s="47" t="str">
        <f t="shared" si="5"/>
        <v>-</v>
      </c>
      <c r="W22" s="231" t="s">
        <v>654</v>
      </c>
    </row>
    <row r="23" spans="1:23" ht="47.25" x14ac:dyDescent="0.2">
      <c r="A23" s="229"/>
      <c r="B23" s="20" t="s">
        <v>122</v>
      </c>
      <c r="C23" s="8">
        <v>3701048535</v>
      </c>
      <c r="D23" s="36" t="s">
        <v>268</v>
      </c>
      <c r="E23" s="13" t="s">
        <v>588</v>
      </c>
      <c r="F23" s="12" t="s">
        <v>184</v>
      </c>
      <c r="G23" s="77">
        <v>0.22</v>
      </c>
      <c r="H23" s="188"/>
      <c r="I23" s="39"/>
      <c r="J23" s="39"/>
      <c r="K23" s="24" t="str">
        <f t="shared" si="0"/>
        <v/>
      </c>
      <c r="L23" s="24" t="str">
        <f t="shared" si="1"/>
        <v/>
      </c>
      <c r="M23" s="46"/>
      <c r="N23" s="46">
        <v>3819.5</v>
      </c>
      <c r="O23" s="46">
        <v>5388.91</v>
      </c>
      <c r="P23" s="47" t="str">
        <f t="shared" si="2"/>
        <v>-</v>
      </c>
      <c r="Q23" s="47">
        <f t="shared" si="3"/>
        <v>141.08940960858752</v>
      </c>
      <c r="R23" s="46">
        <v>2859.28</v>
      </c>
      <c r="S23" s="46">
        <v>2906.93</v>
      </c>
      <c r="T23" s="46">
        <v>3255.76</v>
      </c>
      <c r="U23" s="202">
        <f t="shared" si="4"/>
        <v>101.66650345541535</v>
      </c>
      <c r="V23" s="47">
        <f t="shared" si="5"/>
        <v>111.99994495911496</v>
      </c>
      <c r="W23" s="231"/>
    </row>
    <row r="24" spans="1:23" ht="47.25" x14ac:dyDescent="0.2">
      <c r="A24" s="229"/>
      <c r="B24" s="20" t="s">
        <v>121</v>
      </c>
      <c r="C24" s="8">
        <v>3701048535</v>
      </c>
      <c r="D24" s="36" t="s">
        <v>268</v>
      </c>
      <c r="E24" s="13" t="s">
        <v>588</v>
      </c>
      <c r="F24" s="12" t="s">
        <v>184</v>
      </c>
      <c r="G24" s="77">
        <v>0.22</v>
      </c>
      <c r="H24" s="188"/>
      <c r="I24" s="39"/>
      <c r="J24" s="39"/>
      <c r="K24" s="24" t="str">
        <f t="shared" si="0"/>
        <v/>
      </c>
      <c r="L24" s="24" t="str">
        <f t="shared" si="1"/>
        <v/>
      </c>
      <c r="M24" s="46"/>
      <c r="N24" s="46">
        <v>3819.5</v>
      </c>
      <c r="O24" s="46">
        <v>5388.91</v>
      </c>
      <c r="P24" s="47" t="str">
        <f t="shared" si="2"/>
        <v>-</v>
      </c>
      <c r="Q24" s="47">
        <f t="shared" si="3"/>
        <v>141.08940960858752</v>
      </c>
      <c r="R24" s="46">
        <v>3488.24</v>
      </c>
      <c r="S24" s="46">
        <v>3546.38</v>
      </c>
      <c r="T24" s="46">
        <v>3971.95</v>
      </c>
      <c r="U24" s="202">
        <f t="shared" si="4"/>
        <v>101.66674311400593</v>
      </c>
      <c r="V24" s="47">
        <f t="shared" si="5"/>
        <v>112.00012407017859</v>
      </c>
      <c r="W24" s="231"/>
    </row>
    <row r="25" spans="1:23" ht="15.75" customHeight="1" x14ac:dyDescent="0.2">
      <c r="A25" s="242" t="s">
        <v>596</v>
      </c>
      <c r="B25" s="49" t="s">
        <v>318</v>
      </c>
      <c r="C25" s="8">
        <v>7606114295</v>
      </c>
      <c r="D25" s="72"/>
      <c r="E25" s="13"/>
      <c r="F25" s="84"/>
      <c r="G25" s="81"/>
      <c r="H25" s="25"/>
      <c r="I25" s="23"/>
      <c r="J25" s="23"/>
      <c r="K25" s="26" t="str">
        <f t="shared" si="0"/>
        <v/>
      </c>
      <c r="L25" s="26" t="str">
        <f t="shared" si="1"/>
        <v/>
      </c>
      <c r="M25" s="32"/>
      <c r="N25" s="41"/>
      <c r="O25" s="41"/>
      <c r="P25" s="47" t="str">
        <f t="shared" si="2"/>
        <v>-</v>
      </c>
      <c r="Q25" s="47" t="str">
        <f t="shared" si="3"/>
        <v>-</v>
      </c>
      <c r="R25" s="32"/>
      <c r="S25" s="41"/>
      <c r="T25" s="41"/>
      <c r="U25" s="202" t="str">
        <f t="shared" si="4"/>
        <v>-</v>
      </c>
      <c r="V25" s="47" t="str">
        <f t="shared" si="5"/>
        <v>-</v>
      </c>
      <c r="W25" s="231" t="s">
        <v>636</v>
      </c>
    </row>
    <row r="26" spans="1:23" x14ac:dyDescent="0.2">
      <c r="A26" s="243"/>
      <c r="B26" s="6" t="s">
        <v>166</v>
      </c>
      <c r="C26" s="8">
        <v>7606114295</v>
      </c>
      <c r="D26" s="36" t="s">
        <v>338</v>
      </c>
      <c r="E26" s="13" t="s">
        <v>588</v>
      </c>
      <c r="F26" s="12" t="s">
        <v>220</v>
      </c>
      <c r="G26" s="77">
        <v>0.22</v>
      </c>
      <c r="H26" s="69">
        <v>3292.58</v>
      </c>
      <c r="I26" s="69">
        <v>3019.61</v>
      </c>
      <c r="J26" s="69">
        <v>3169.33</v>
      </c>
      <c r="K26" s="22">
        <f t="shared" si="0"/>
        <v>91.709540846387952</v>
      </c>
      <c r="L26" s="22">
        <f t="shared" si="1"/>
        <v>104.95825619864816</v>
      </c>
      <c r="M26" s="46">
        <v>3951.1</v>
      </c>
      <c r="N26" s="46">
        <v>3683.92</v>
      </c>
      <c r="O26" s="46">
        <v>3866.58</v>
      </c>
      <c r="P26" s="47">
        <f t="shared" si="2"/>
        <v>93.237832502341121</v>
      </c>
      <c r="Q26" s="47">
        <f t="shared" si="3"/>
        <v>104.95830528350237</v>
      </c>
      <c r="R26" s="46">
        <v>2979.32</v>
      </c>
      <c r="S26" s="46">
        <v>3028.98</v>
      </c>
      <c r="T26" s="46">
        <v>3392.46</v>
      </c>
      <c r="U26" s="202">
        <f t="shared" si="4"/>
        <v>101.6668233019615</v>
      </c>
      <c r="V26" s="47">
        <f t="shared" si="5"/>
        <v>112.00007923459383</v>
      </c>
      <c r="W26" s="231"/>
    </row>
    <row r="27" spans="1:23" x14ac:dyDescent="0.2">
      <c r="A27" s="243"/>
      <c r="B27" s="6" t="s">
        <v>167</v>
      </c>
      <c r="C27" s="8">
        <v>7606114295</v>
      </c>
      <c r="D27" s="36" t="s">
        <v>338</v>
      </c>
      <c r="E27" s="13" t="s">
        <v>588</v>
      </c>
      <c r="F27" s="12" t="s">
        <v>220</v>
      </c>
      <c r="G27" s="77">
        <v>0.22</v>
      </c>
      <c r="H27" s="21">
        <v>5183.53</v>
      </c>
      <c r="I27" s="21">
        <v>4112.6000000000004</v>
      </c>
      <c r="J27" s="21">
        <v>4251.04</v>
      </c>
      <c r="K27" s="22">
        <f t="shared" si="0"/>
        <v>79.339754954635183</v>
      </c>
      <c r="L27" s="22">
        <f t="shared" si="1"/>
        <v>103.36624033458153</v>
      </c>
      <c r="M27" s="46">
        <v>6220.24</v>
      </c>
      <c r="N27" s="46">
        <v>5017.37</v>
      </c>
      <c r="O27" s="46">
        <v>5186.2700000000004</v>
      </c>
      <c r="P27" s="47">
        <f t="shared" si="2"/>
        <v>80.662000180057362</v>
      </c>
      <c r="Q27" s="47">
        <f t="shared" si="3"/>
        <v>103.36630545484986</v>
      </c>
      <c r="R27" s="46">
        <v>3729.4</v>
      </c>
      <c r="S27" s="46">
        <v>3791.55</v>
      </c>
      <c r="T27" s="46">
        <v>4246.54</v>
      </c>
      <c r="U27" s="202">
        <f t="shared" si="4"/>
        <v>101.66648790690192</v>
      </c>
      <c r="V27" s="47">
        <f t="shared" si="5"/>
        <v>112.00010549775156</v>
      </c>
      <c r="W27" s="231"/>
    </row>
    <row r="28" spans="1:23" x14ac:dyDescent="0.2">
      <c r="A28" s="243"/>
      <c r="B28" s="49" t="s">
        <v>64</v>
      </c>
      <c r="C28" s="8">
        <v>3704562555</v>
      </c>
      <c r="D28" s="72"/>
      <c r="E28" s="13"/>
      <c r="F28" s="84"/>
      <c r="G28" s="81"/>
      <c r="H28" s="21"/>
      <c r="I28" s="23"/>
      <c r="J28" s="23"/>
      <c r="K28" s="22"/>
      <c r="L28" s="22"/>
      <c r="M28" s="46"/>
      <c r="N28" s="48"/>
      <c r="O28" s="48"/>
      <c r="P28" s="47" t="str">
        <f t="shared" si="2"/>
        <v>-</v>
      </c>
      <c r="Q28" s="47" t="str">
        <f t="shared" si="3"/>
        <v>-</v>
      </c>
      <c r="R28" s="46"/>
      <c r="S28" s="48"/>
      <c r="T28" s="48"/>
      <c r="U28" s="202" t="str">
        <f t="shared" si="4"/>
        <v>-</v>
      </c>
      <c r="V28" s="47" t="str">
        <f t="shared" si="5"/>
        <v>-</v>
      </c>
      <c r="W28" s="231" t="s">
        <v>749</v>
      </c>
    </row>
    <row r="29" spans="1:23" x14ac:dyDescent="0.2">
      <c r="A29" s="243"/>
      <c r="B29" s="6" t="s">
        <v>161</v>
      </c>
      <c r="C29" s="8">
        <v>3704562555</v>
      </c>
      <c r="D29" s="36" t="s">
        <v>258</v>
      </c>
      <c r="E29" s="13" t="s">
        <v>588</v>
      </c>
      <c r="F29" s="12" t="s">
        <v>220</v>
      </c>
      <c r="G29" s="77">
        <v>0.22</v>
      </c>
      <c r="H29" s="21">
        <v>5811.12</v>
      </c>
      <c r="I29" s="21">
        <v>5661.07</v>
      </c>
      <c r="J29" s="21">
        <v>5798.99</v>
      </c>
      <c r="K29" s="22">
        <f t="shared" ref="K29:K65" si="6">IFERROR(I29/H29*100,"")</f>
        <v>97.417881578766213</v>
      </c>
      <c r="L29" s="22">
        <f t="shared" ref="L29:L65" si="7">IFERROR(J29/I29*100,"")</f>
        <v>102.43628854615822</v>
      </c>
      <c r="M29" s="47"/>
      <c r="N29" s="34"/>
      <c r="O29" s="34"/>
      <c r="P29" s="47" t="str">
        <f t="shared" si="2"/>
        <v>-</v>
      </c>
      <c r="Q29" s="47" t="str">
        <f t="shared" si="3"/>
        <v>-</v>
      </c>
      <c r="R29" s="47"/>
      <c r="S29" s="34"/>
      <c r="T29" s="34"/>
      <c r="U29" s="202" t="str">
        <f t="shared" si="4"/>
        <v>-</v>
      </c>
      <c r="V29" s="47" t="str">
        <f t="shared" si="5"/>
        <v>-</v>
      </c>
      <c r="W29" s="231"/>
    </row>
    <row r="30" spans="1:23" x14ac:dyDescent="0.2">
      <c r="A30" s="243"/>
      <c r="B30" s="6" t="s">
        <v>162</v>
      </c>
      <c r="C30" s="8">
        <v>3704562555</v>
      </c>
      <c r="D30" s="36" t="s">
        <v>258</v>
      </c>
      <c r="E30" s="13" t="s">
        <v>588</v>
      </c>
      <c r="F30" s="12" t="s">
        <v>220</v>
      </c>
      <c r="G30" s="77">
        <v>0.22</v>
      </c>
      <c r="H30" s="21">
        <v>4889.1499999999996</v>
      </c>
      <c r="I30" s="21">
        <v>4889.1499999999996</v>
      </c>
      <c r="J30" s="21">
        <v>5462.73</v>
      </c>
      <c r="K30" s="22">
        <f t="shared" si="6"/>
        <v>100</v>
      </c>
      <c r="L30" s="22">
        <f t="shared" si="7"/>
        <v>111.73169160283484</v>
      </c>
      <c r="M30" s="46">
        <v>5866.98</v>
      </c>
      <c r="N30" s="46">
        <v>3945.74</v>
      </c>
      <c r="O30" s="46">
        <v>4147.91</v>
      </c>
      <c r="P30" s="47">
        <f t="shared" si="2"/>
        <v>67.253339878438311</v>
      </c>
      <c r="Q30" s="47">
        <f t="shared" si="3"/>
        <v>105.12375371920098</v>
      </c>
      <c r="R30" s="46">
        <v>3729.4</v>
      </c>
      <c r="S30" s="46">
        <v>3791.55</v>
      </c>
      <c r="T30" s="46">
        <v>4246.54</v>
      </c>
      <c r="U30" s="202">
        <f t="shared" si="4"/>
        <v>101.66648790690192</v>
      </c>
      <c r="V30" s="47">
        <f t="shared" si="5"/>
        <v>112.00010549775156</v>
      </c>
      <c r="W30" s="231"/>
    </row>
    <row r="31" spans="1:23" x14ac:dyDescent="0.2">
      <c r="A31" s="243"/>
      <c r="B31" s="6" t="s">
        <v>165</v>
      </c>
      <c r="C31" s="8">
        <v>3704562555</v>
      </c>
      <c r="D31" s="36" t="s">
        <v>258</v>
      </c>
      <c r="E31" s="13" t="s">
        <v>588</v>
      </c>
      <c r="F31" s="12" t="s">
        <v>220</v>
      </c>
      <c r="G31" s="77">
        <v>0.22</v>
      </c>
      <c r="H31" s="21">
        <v>3680.17</v>
      </c>
      <c r="I31" s="21">
        <v>3673.65</v>
      </c>
      <c r="J31" s="21">
        <v>3780.54</v>
      </c>
      <c r="K31" s="22">
        <f t="shared" si="6"/>
        <v>99.822834271242897</v>
      </c>
      <c r="L31" s="22">
        <f t="shared" si="7"/>
        <v>102.90964027601976</v>
      </c>
      <c r="M31" s="46">
        <v>6220.24</v>
      </c>
      <c r="N31" s="46">
        <v>4481.8500000000004</v>
      </c>
      <c r="O31" s="46">
        <v>4612.26</v>
      </c>
      <c r="P31" s="47">
        <f t="shared" si="2"/>
        <v>72.052686069990884</v>
      </c>
      <c r="Q31" s="47">
        <f t="shared" si="3"/>
        <v>102.90973593493757</v>
      </c>
      <c r="R31" s="46">
        <v>3729.4</v>
      </c>
      <c r="S31" s="46">
        <v>3791.55</v>
      </c>
      <c r="T31" s="46">
        <v>4246.54</v>
      </c>
      <c r="U31" s="202">
        <f t="shared" si="4"/>
        <v>101.66648790690192</v>
      </c>
      <c r="V31" s="47">
        <f t="shared" si="5"/>
        <v>112.00010549775156</v>
      </c>
      <c r="W31" s="231"/>
    </row>
    <row r="32" spans="1:23" x14ac:dyDescent="0.2">
      <c r="A32" s="243"/>
      <c r="B32" s="6" t="s">
        <v>505</v>
      </c>
      <c r="C32" s="8">
        <v>3704562555</v>
      </c>
      <c r="D32" s="36" t="s">
        <v>258</v>
      </c>
      <c r="E32" s="13" t="s">
        <v>588</v>
      </c>
      <c r="F32" s="12" t="s">
        <v>220</v>
      </c>
      <c r="G32" s="77">
        <v>0.22</v>
      </c>
      <c r="H32" s="21">
        <v>3243.32</v>
      </c>
      <c r="I32" s="21">
        <v>3234.21</v>
      </c>
      <c r="J32" s="21">
        <v>3399.93</v>
      </c>
      <c r="K32" s="22">
        <f t="shared" si="6"/>
        <v>99.719114980945449</v>
      </c>
      <c r="L32" s="22">
        <f t="shared" si="7"/>
        <v>105.12397154173661</v>
      </c>
      <c r="M32" s="46"/>
      <c r="N32" s="46">
        <v>3945.74</v>
      </c>
      <c r="O32" s="46">
        <v>4147.91</v>
      </c>
      <c r="P32" s="47" t="str">
        <f t="shared" si="2"/>
        <v>-</v>
      </c>
      <c r="Q32" s="47">
        <f t="shared" si="3"/>
        <v>105.12375371920098</v>
      </c>
      <c r="R32" s="46">
        <v>3503.8</v>
      </c>
      <c r="S32" s="46">
        <v>3562.19</v>
      </c>
      <c r="T32" s="46">
        <v>3989.65</v>
      </c>
      <c r="U32" s="202">
        <f t="shared" si="4"/>
        <v>101.66647639705462</v>
      </c>
      <c r="V32" s="47">
        <f t="shared" si="5"/>
        <v>111.9999213966689</v>
      </c>
      <c r="W32" s="231"/>
    </row>
    <row r="33" spans="1:23" x14ac:dyDescent="0.2">
      <c r="A33" s="243"/>
      <c r="B33" s="49" t="s">
        <v>254</v>
      </c>
      <c r="C33" s="8">
        <v>370142619102</v>
      </c>
      <c r="D33" s="72"/>
      <c r="E33" s="43"/>
      <c r="F33" s="84"/>
      <c r="G33" s="81"/>
      <c r="H33" s="21"/>
      <c r="I33" s="21"/>
      <c r="J33" s="21"/>
      <c r="K33" s="22" t="str">
        <f t="shared" si="6"/>
        <v/>
      </c>
      <c r="L33" s="22" t="str">
        <f t="shared" si="7"/>
        <v/>
      </c>
      <c r="M33" s="46"/>
      <c r="N33" s="48"/>
      <c r="O33" s="48"/>
      <c r="P33" s="47" t="str">
        <f t="shared" si="2"/>
        <v>-</v>
      </c>
      <c r="Q33" s="47" t="str">
        <f t="shared" si="3"/>
        <v>-</v>
      </c>
      <c r="R33" s="46"/>
      <c r="S33" s="48"/>
      <c r="T33" s="48"/>
      <c r="U33" s="202" t="str">
        <f t="shared" si="4"/>
        <v>-</v>
      </c>
      <c r="V33" s="47" t="str">
        <f t="shared" si="5"/>
        <v>-</v>
      </c>
      <c r="W33" s="231" t="s">
        <v>676</v>
      </c>
    </row>
    <row r="34" spans="1:23" x14ac:dyDescent="0.2">
      <c r="A34" s="243"/>
      <c r="B34" s="6" t="s">
        <v>164</v>
      </c>
      <c r="C34" s="8">
        <v>370142619102</v>
      </c>
      <c r="D34" s="36" t="s">
        <v>263</v>
      </c>
      <c r="E34" s="13" t="s">
        <v>588</v>
      </c>
      <c r="F34" s="12" t="s">
        <v>117</v>
      </c>
      <c r="G34" s="77">
        <v>0</v>
      </c>
      <c r="H34" s="21">
        <v>5978.19</v>
      </c>
      <c r="I34" s="21">
        <v>5978.19</v>
      </c>
      <c r="J34" s="21">
        <v>6675.55</v>
      </c>
      <c r="K34" s="22">
        <f t="shared" si="6"/>
        <v>100</v>
      </c>
      <c r="L34" s="22">
        <f t="shared" si="7"/>
        <v>111.66506919318391</v>
      </c>
      <c r="M34" s="46">
        <v>5978.19</v>
      </c>
      <c r="N34" s="46">
        <v>5978.19</v>
      </c>
      <c r="O34" s="46">
        <v>6675.55</v>
      </c>
      <c r="P34" s="47">
        <f t="shared" si="2"/>
        <v>100</v>
      </c>
      <c r="Q34" s="47">
        <f t="shared" si="3"/>
        <v>111.66506919318391</v>
      </c>
      <c r="R34" s="46">
        <v>3729.4</v>
      </c>
      <c r="S34" s="46">
        <v>3729.4</v>
      </c>
      <c r="T34" s="46">
        <v>4176.93</v>
      </c>
      <c r="U34" s="202">
        <f t="shared" si="4"/>
        <v>100</v>
      </c>
      <c r="V34" s="47">
        <f t="shared" si="5"/>
        <v>112.00005362792945</v>
      </c>
      <c r="W34" s="231"/>
    </row>
    <row r="35" spans="1:23" x14ac:dyDescent="0.2">
      <c r="A35" s="243"/>
      <c r="B35" s="6" t="s">
        <v>163</v>
      </c>
      <c r="C35" s="8">
        <v>370142619102</v>
      </c>
      <c r="D35" s="36" t="s">
        <v>382</v>
      </c>
      <c r="E35" s="13" t="s">
        <v>588</v>
      </c>
      <c r="F35" s="12" t="s">
        <v>117</v>
      </c>
      <c r="G35" s="77">
        <v>0</v>
      </c>
      <c r="H35" s="21">
        <v>7856.07</v>
      </c>
      <c r="I35" s="21">
        <v>6837.09</v>
      </c>
      <c r="J35" s="21">
        <v>7011.13</v>
      </c>
      <c r="K35" s="22">
        <f t="shared" ref="K35" si="8">IFERROR(I35/H35*100,"")</f>
        <v>87.029392558874861</v>
      </c>
      <c r="L35" s="22">
        <f t="shared" ref="L35" si="9">IFERROR(J35/I35*100,"")</f>
        <v>102.54552741005311</v>
      </c>
      <c r="M35" s="46">
        <v>7856.07</v>
      </c>
      <c r="N35" s="46">
        <v>6837.09</v>
      </c>
      <c r="O35" s="46">
        <v>7011.13</v>
      </c>
      <c r="P35" s="47">
        <f t="shared" si="2"/>
        <v>87.029392558874861</v>
      </c>
      <c r="Q35" s="47">
        <f t="shared" si="3"/>
        <v>102.54552741005311</v>
      </c>
      <c r="R35" s="46">
        <v>3729.4</v>
      </c>
      <c r="S35" s="46">
        <v>3729.4</v>
      </c>
      <c r="T35" s="46">
        <v>4176.93</v>
      </c>
      <c r="U35" s="202">
        <f t="shared" si="4"/>
        <v>100</v>
      </c>
      <c r="V35" s="47">
        <f t="shared" si="5"/>
        <v>112.00005362792945</v>
      </c>
      <c r="W35" s="222" t="s">
        <v>677</v>
      </c>
    </row>
    <row r="36" spans="1:23" x14ac:dyDescent="0.2">
      <c r="A36" s="244"/>
      <c r="B36" s="116" t="s">
        <v>770</v>
      </c>
      <c r="C36" s="8">
        <v>370142619102</v>
      </c>
      <c r="D36" s="36" t="s">
        <v>661</v>
      </c>
      <c r="E36" s="13" t="s">
        <v>588</v>
      </c>
      <c r="F36" s="12" t="s">
        <v>117</v>
      </c>
      <c r="G36" s="77">
        <v>0</v>
      </c>
      <c r="H36" s="21"/>
      <c r="I36" s="21">
        <v>5615.98</v>
      </c>
      <c r="J36" s="21">
        <v>5770</v>
      </c>
      <c r="K36" s="22"/>
      <c r="L36" s="22"/>
      <c r="M36" s="46"/>
      <c r="N36" s="46"/>
      <c r="O36" s="46"/>
      <c r="P36" s="47"/>
      <c r="Q36" s="47"/>
      <c r="R36" s="46"/>
      <c r="S36" s="46"/>
      <c r="T36" s="46"/>
      <c r="U36" s="202"/>
      <c r="V36" s="47"/>
      <c r="W36" s="222" t="s">
        <v>753</v>
      </c>
    </row>
    <row r="37" spans="1:23" ht="15.75" customHeight="1" x14ac:dyDescent="0.2">
      <c r="A37" s="242" t="s">
        <v>597</v>
      </c>
      <c r="B37" s="5" t="s">
        <v>49</v>
      </c>
      <c r="C37" s="8">
        <v>3702008951</v>
      </c>
      <c r="D37" s="36"/>
      <c r="E37" s="13"/>
      <c r="F37" s="12"/>
      <c r="G37" s="77"/>
      <c r="H37" s="21"/>
      <c r="I37" s="23"/>
      <c r="J37" s="23"/>
      <c r="K37" s="22" t="str">
        <f t="shared" si="6"/>
        <v/>
      </c>
      <c r="L37" s="22" t="str">
        <f t="shared" si="7"/>
        <v/>
      </c>
      <c r="M37" s="47"/>
      <c r="N37" s="34"/>
      <c r="O37" s="34"/>
      <c r="P37" s="47" t="str">
        <f t="shared" si="2"/>
        <v>-</v>
      </c>
      <c r="Q37" s="47" t="str">
        <f t="shared" si="3"/>
        <v>-</v>
      </c>
      <c r="R37" s="47"/>
      <c r="S37" s="34"/>
      <c r="T37" s="34"/>
      <c r="U37" s="202" t="str">
        <f t="shared" si="4"/>
        <v>-</v>
      </c>
      <c r="V37" s="47" t="str">
        <f t="shared" si="5"/>
        <v>-</v>
      </c>
      <c r="W37" s="231" t="s">
        <v>663</v>
      </c>
    </row>
    <row r="38" spans="1:23" ht="47.25" x14ac:dyDescent="0.2">
      <c r="A38" s="243"/>
      <c r="B38" s="6" t="s">
        <v>123</v>
      </c>
      <c r="C38" s="8">
        <v>3702008951</v>
      </c>
      <c r="D38" s="36" t="s">
        <v>338</v>
      </c>
      <c r="E38" s="13" t="s">
        <v>588</v>
      </c>
      <c r="F38" s="12" t="s">
        <v>118</v>
      </c>
      <c r="G38" s="77">
        <v>0.22</v>
      </c>
      <c r="H38" s="21">
        <v>2338.75</v>
      </c>
      <c r="I38" s="21">
        <v>2338.75</v>
      </c>
      <c r="J38" s="21">
        <v>2902.03</v>
      </c>
      <c r="K38" s="22">
        <f t="shared" si="6"/>
        <v>100</v>
      </c>
      <c r="L38" s="22">
        <f t="shared" si="7"/>
        <v>124.08466060929986</v>
      </c>
      <c r="M38" s="218"/>
      <c r="N38" s="42"/>
      <c r="O38" s="42"/>
      <c r="P38" s="47" t="str">
        <f t="shared" si="2"/>
        <v>-</v>
      </c>
      <c r="Q38" s="47" t="str">
        <f t="shared" si="3"/>
        <v>-</v>
      </c>
      <c r="R38" s="35"/>
      <c r="S38" s="42"/>
      <c r="T38" s="42"/>
      <c r="U38" s="202" t="str">
        <f t="shared" si="4"/>
        <v>-</v>
      </c>
      <c r="V38" s="47" t="str">
        <f t="shared" si="5"/>
        <v>-</v>
      </c>
      <c r="W38" s="231"/>
    </row>
    <row r="39" spans="1:23" ht="47.25" x14ac:dyDescent="0.2">
      <c r="A39" s="243"/>
      <c r="B39" s="6" t="s">
        <v>211</v>
      </c>
      <c r="C39" s="8">
        <v>3702008951</v>
      </c>
      <c r="D39" s="36" t="s">
        <v>338</v>
      </c>
      <c r="E39" s="13" t="s">
        <v>588</v>
      </c>
      <c r="F39" s="12" t="s">
        <v>220</v>
      </c>
      <c r="G39" s="77">
        <v>0.22</v>
      </c>
      <c r="H39" s="21">
        <v>3222.69</v>
      </c>
      <c r="I39" s="21">
        <v>3107.83</v>
      </c>
      <c r="J39" s="21">
        <v>3480.77</v>
      </c>
      <c r="K39" s="21">
        <f t="shared" si="6"/>
        <v>96.435896719821017</v>
      </c>
      <c r="L39" s="22">
        <f t="shared" si="7"/>
        <v>112.00001287071686</v>
      </c>
      <c r="M39" s="46">
        <v>3729.4</v>
      </c>
      <c r="N39" s="46">
        <v>3791.55</v>
      </c>
      <c r="O39" s="46">
        <v>4246.54</v>
      </c>
      <c r="P39" s="47">
        <f t="shared" si="2"/>
        <v>101.66648790690192</v>
      </c>
      <c r="Q39" s="47">
        <f t="shared" si="3"/>
        <v>112.00010549775156</v>
      </c>
      <c r="R39" s="46"/>
      <c r="S39" s="48"/>
      <c r="T39" s="48"/>
      <c r="U39" s="202" t="str">
        <f t="shared" si="4"/>
        <v>-</v>
      </c>
      <c r="V39" s="47" t="str">
        <f t="shared" si="5"/>
        <v>-</v>
      </c>
      <c r="W39" s="231"/>
    </row>
    <row r="40" spans="1:23" x14ac:dyDescent="0.2">
      <c r="A40" s="243"/>
      <c r="B40" s="5" t="s">
        <v>660</v>
      </c>
      <c r="C40" s="8">
        <v>3700032853</v>
      </c>
      <c r="D40" s="36" t="s">
        <v>661</v>
      </c>
      <c r="E40" s="13" t="s">
        <v>588</v>
      </c>
      <c r="F40" s="12" t="s">
        <v>118</v>
      </c>
      <c r="G40" s="77">
        <v>0.22</v>
      </c>
      <c r="H40" s="21"/>
      <c r="I40" s="21">
        <v>5837.86</v>
      </c>
      <c r="J40" s="21">
        <v>10778.83</v>
      </c>
      <c r="K40" s="22" t="str">
        <f t="shared" si="6"/>
        <v/>
      </c>
      <c r="L40" s="22">
        <f t="shared" si="7"/>
        <v>184.63666480525399</v>
      </c>
      <c r="M40" s="218"/>
      <c r="N40" s="42"/>
      <c r="O40" s="42"/>
      <c r="P40" s="47" t="str">
        <f t="shared" si="2"/>
        <v>-</v>
      </c>
      <c r="Q40" s="47" t="str">
        <f t="shared" si="3"/>
        <v>-</v>
      </c>
      <c r="R40" s="35"/>
      <c r="S40" s="42"/>
      <c r="T40" s="42"/>
      <c r="U40" s="202" t="str">
        <f t="shared" si="4"/>
        <v>-</v>
      </c>
      <c r="V40" s="47" t="str">
        <f t="shared" si="5"/>
        <v>-</v>
      </c>
      <c r="W40" s="222" t="s">
        <v>662</v>
      </c>
    </row>
    <row r="41" spans="1:23" x14ac:dyDescent="0.2">
      <c r="A41" s="243"/>
      <c r="B41" s="5" t="s">
        <v>415</v>
      </c>
      <c r="C41" s="8">
        <v>3703023335</v>
      </c>
      <c r="D41" s="72"/>
      <c r="E41" s="13"/>
      <c r="F41" s="84"/>
      <c r="G41" s="81"/>
      <c r="H41" s="21"/>
      <c r="I41" s="23"/>
      <c r="J41" s="23"/>
      <c r="K41" s="22" t="str">
        <f t="shared" si="6"/>
        <v/>
      </c>
      <c r="L41" s="22" t="str">
        <f t="shared" si="7"/>
        <v/>
      </c>
      <c r="M41" s="46"/>
      <c r="N41" s="48"/>
      <c r="O41" s="48"/>
      <c r="P41" s="47" t="str">
        <f t="shared" si="2"/>
        <v>-</v>
      </c>
      <c r="Q41" s="47" t="str">
        <f t="shared" si="3"/>
        <v>-</v>
      </c>
      <c r="R41" s="46"/>
      <c r="S41" s="48"/>
      <c r="T41" s="48"/>
      <c r="U41" s="202" t="str">
        <f t="shared" si="4"/>
        <v>-</v>
      </c>
      <c r="V41" s="47" t="str">
        <f t="shared" si="5"/>
        <v>-</v>
      </c>
      <c r="W41" s="223"/>
    </row>
    <row r="42" spans="1:23" ht="47.25" x14ac:dyDescent="0.2">
      <c r="A42" s="243"/>
      <c r="B42" s="6" t="s">
        <v>414</v>
      </c>
      <c r="C42" s="8">
        <v>3703023335</v>
      </c>
      <c r="D42" s="36" t="s">
        <v>661</v>
      </c>
      <c r="E42" s="13" t="s">
        <v>588</v>
      </c>
      <c r="F42" s="12" t="s">
        <v>220</v>
      </c>
      <c r="G42" s="77">
        <v>0.05</v>
      </c>
      <c r="H42" s="21">
        <v>14129</v>
      </c>
      <c r="I42" s="21">
        <v>14129</v>
      </c>
      <c r="J42" s="21">
        <v>15235.34</v>
      </c>
      <c r="K42" s="22">
        <f t="shared" ref="K42:K44" si="10">IFERROR(I42/H42*100,"")</f>
        <v>100</v>
      </c>
      <c r="L42" s="22">
        <f t="shared" ref="L42:L44" si="11">IFERROR(J42/I42*100,"")</f>
        <v>107.83027815131999</v>
      </c>
      <c r="M42" s="46"/>
      <c r="N42" s="46">
        <v>14835.45</v>
      </c>
      <c r="O42" s="46">
        <v>15997.11</v>
      </c>
      <c r="P42" s="47" t="str">
        <f t="shared" si="2"/>
        <v>-</v>
      </c>
      <c r="Q42" s="47">
        <f t="shared" si="3"/>
        <v>107.8302983731535</v>
      </c>
      <c r="R42" s="46">
        <v>3729.4</v>
      </c>
      <c r="S42" s="46">
        <v>3729.4</v>
      </c>
      <c r="T42" s="46">
        <v>4176.93</v>
      </c>
      <c r="U42" s="202">
        <f t="shared" si="4"/>
        <v>100</v>
      </c>
      <c r="V42" s="47">
        <f t="shared" si="5"/>
        <v>112.00005362792945</v>
      </c>
      <c r="W42" s="231" t="s">
        <v>668</v>
      </c>
    </row>
    <row r="43" spans="1:23" x14ac:dyDescent="0.2">
      <c r="A43" s="243"/>
      <c r="B43" s="6" t="s">
        <v>324</v>
      </c>
      <c r="C43" s="8">
        <v>3703023335</v>
      </c>
      <c r="D43" s="36" t="s">
        <v>661</v>
      </c>
      <c r="E43" s="13" t="s">
        <v>588</v>
      </c>
      <c r="F43" s="12" t="s">
        <v>220</v>
      </c>
      <c r="G43" s="77">
        <v>0.05</v>
      </c>
      <c r="H43" s="21">
        <v>5777.24</v>
      </c>
      <c r="I43" s="21">
        <v>5533.57</v>
      </c>
      <c r="J43" s="21">
        <v>5533.57</v>
      </c>
      <c r="K43" s="22">
        <f t="shared" si="10"/>
        <v>95.782242039451361</v>
      </c>
      <c r="L43" s="22">
        <f t="shared" si="11"/>
        <v>100</v>
      </c>
      <c r="M43" s="46"/>
      <c r="N43" s="46">
        <v>5810.25</v>
      </c>
      <c r="O43" s="46">
        <v>5810.25</v>
      </c>
      <c r="P43" s="47" t="str">
        <f t="shared" si="2"/>
        <v>-</v>
      </c>
      <c r="Q43" s="47">
        <f t="shared" si="3"/>
        <v>100</v>
      </c>
      <c r="R43" s="46">
        <v>3729.4</v>
      </c>
      <c r="S43" s="46">
        <v>3729.4</v>
      </c>
      <c r="T43" s="46">
        <v>4176.93</v>
      </c>
      <c r="U43" s="202">
        <f t="shared" si="4"/>
        <v>100</v>
      </c>
      <c r="V43" s="47">
        <f t="shared" si="5"/>
        <v>112.00005362792945</v>
      </c>
      <c r="W43" s="231"/>
    </row>
    <row r="44" spans="1:23" x14ac:dyDescent="0.2">
      <c r="A44" s="244"/>
      <c r="B44" s="73" t="s">
        <v>25</v>
      </c>
      <c r="C44" s="8">
        <v>3703023335</v>
      </c>
      <c r="D44" s="36" t="s">
        <v>661</v>
      </c>
      <c r="E44" s="13" t="s">
        <v>588</v>
      </c>
      <c r="F44" s="12" t="s">
        <v>220</v>
      </c>
      <c r="G44" s="77">
        <v>0.05</v>
      </c>
      <c r="H44" s="21">
        <v>405.44</v>
      </c>
      <c r="I44" s="21">
        <v>405.44</v>
      </c>
      <c r="J44" s="21">
        <v>574.77</v>
      </c>
      <c r="K44" s="22">
        <f t="shared" si="10"/>
        <v>100</v>
      </c>
      <c r="L44" s="22">
        <f t="shared" si="11"/>
        <v>141.76450276243094</v>
      </c>
      <c r="M44" s="46"/>
      <c r="N44" s="48"/>
      <c r="O44" s="48"/>
      <c r="P44" s="47" t="str">
        <f t="shared" si="2"/>
        <v>-</v>
      </c>
      <c r="Q44" s="47" t="str">
        <f t="shared" si="3"/>
        <v>-</v>
      </c>
      <c r="R44" s="46"/>
      <c r="S44" s="48"/>
      <c r="T44" s="48"/>
      <c r="U44" s="202" t="str">
        <f t="shared" si="4"/>
        <v>-</v>
      </c>
      <c r="V44" s="47" t="str">
        <f t="shared" si="5"/>
        <v>-</v>
      </c>
      <c r="W44" s="231"/>
    </row>
    <row r="45" spans="1:23" x14ac:dyDescent="0.2">
      <c r="A45" s="229" t="s">
        <v>598</v>
      </c>
      <c r="B45" s="5" t="s">
        <v>125</v>
      </c>
      <c r="C45" s="8">
        <v>3711024251</v>
      </c>
      <c r="D45" s="72"/>
      <c r="E45" s="43"/>
      <c r="F45" s="84"/>
      <c r="G45" s="81"/>
      <c r="H45" s="21"/>
      <c r="I45" s="23"/>
      <c r="J45" s="23"/>
      <c r="K45" s="22" t="str">
        <f t="shared" si="6"/>
        <v/>
      </c>
      <c r="L45" s="22" t="str">
        <f t="shared" si="7"/>
        <v/>
      </c>
      <c r="M45" s="47"/>
      <c r="N45" s="34"/>
      <c r="O45" s="34"/>
      <c r="P45" s="47" t="str">
        <f t="shared" si="2"/>
        <v>-</v>
      </c>
      <c r="Q45" s="47" t="str">
        <f t="shared" si="3"/>
        <v>-</v>
      </c>
      <c r="R45" s="47"/>
      <c r="S45" s="34"/>
      <c r="T45" s="34"/>
      <c r="U45" s="202" t="str">
        <f t="shared" si="4"/>
        <v>-</v>
      </c>
      <c r="V45" s="47" t="str">
        <f t="shared" si="5"/>
        <v>-</v>
      </c>
      <c r="W45" s="231" t="s">
        <v>697</v>
      </c>
    </row>
    <row r="46" spans="1:23" x14ac:dyDescent="0.2">
      <c r="A46" s="229"/>
      <c r="B46" s="6" t="s">
        <v>501</v>
      </c>
      <c r="C46" s="8">
        <v>3711024251</v>
      </c>
      <c r="D46" s="36" t="s">
        <v>258</v>
      </c>
      <c r="E46" s="13" t="s">
        <v>588</v>
      </c>
      <c r="F46" s="12" t="s">
        <v>220</v>
      </c>
      <c r="G46" s="77">
        <v>0.05</v>
      </c>
      <c r="H46" s="21">
        <v>3284.03</v>
      </c>
      <c r="I46" s="21">
        <v>3284.03</v>
      </c>
      <c r="J46" s="21">
        <v>3636.63</v>
      </c>
      <c r="K46" s="22">
        <f t="shared" si="6"/>
        <v>100</v>
      </c>
      <c r="L46" s="22">
        <f t="shared" si="7"/>
        <v>110.73680812903658</v>
      </c>
      <c r="M46" s="46">
        <v>3448.23</v>
      </c>
      <c r="N46" s="46">
        <v>3448.23</v>
      </c>
      <c r="O46" s="46">
        <v>3818.46</v>
      </c>
      <c r="P46" s="47">
        <f t="shared" si="2"/>
        <v>100</v>
      </c>
      <c r="Q46" s="47">
        <f t="shared" si="3"/>
        <v>110.73681279961023</v>
      </c>
      <c r="R46" s="46"/>
      <c r="S46" s="48"/>
      <c r="T46" s="48"/>
      <c r="U46" s="202" t="str">
        <f t="shared" si="4"/>
        <v>-</v>
      </c>
      <c r="V46" s="47" t="str">
        <f t="shared" si="5"/>
        <v>-</v>
      </c>
      <c r="W46" s="231"/>
    </row>
    <row r="47" spans="1:23" x14ac:dyDescent="0.2">
      <c r="A47" s="229"/>
      <c r="B47" s="6" t="s">
        <v>168</v>
      </c>
      <c r="C47" s="8">
        <v>3711024251</v>
      </c>
      <c r="D47" s="36" t="s">
        <v>258</v>
      </c>
      <c r="E47" s="13" t="s">
        <v>588</v>
      </c>
      <c r="F47" s="12" t="s">
        <v>220</v>
      </c>
      <c r="G47" s="77">
        <v>0.05</v>
      </c>
      <c r="H47" s="21">
        <v>10304.83</v>
      </c>
      <c r="I47" s="21">
        <v>9998.35</v>
      </c>
      <c r="J47" s="21">
        <v>10200.58</v>
      </c>
      <c r="K47" s="22">
        <f t="shared" si="6"/>
        <v>97.025860688628541</v>
      </c>
      <c r="L47" s="22">
        <f t="shared" si="7"/>
        <v>102.0226337345662</v>
      </c>
      <c r="M47" s="47"/>
      <c r="N47" s="34"/>
      <c r="O47" s="34"/>
      <c r="P47" s="47" t="str">
        <f t="shared" si="2"/>
        <v>-</v>
      </c>
      <c r="Q47" s="47" t="str">
        <f t="shared" si="3"/>
        <v>-</v>
      </c>
      <c r="R47" s="47"/>
      <c r="S47" s="34"/>
      <c r="T47" s="34"/>
      <c r="U47" s="202" t="str">
        <f t="shared" si="4"/>
        <v>-</v>
      </c>
      <c r="V47" s="47" t="str">
        <f t="shared" si="5"/>
        <v>-</v>
      </c>
      <c r="W47" s="231"/>
    </row>
    <row r="48" spans="1:23" x14ac:dyDescent="0.2">
      <c r="A48" s="229"/>
      <c r="B48" s="6" t="s">
        <v>169</v>
      </c>
      <c r="C48" s="8">
        <v>3711024251</v>
      </c>
      <c r="D48" s="36" t="s">
        <v>258</v>
      </c>
      <c r="E48" s="13" t="s">
        <v>588</v>
      </c>
      <c r="F48" s="12" t="s">
        <v>220</v>
      </c>
      <c r="G48" s="77">
        <v>0.05</v>
      </c>
      <c r="H48" s="21">
        <v>2264.75</v>
      </c>
      <c r="I48" s="21">
        <v>2264.75</v>
      </c>
      <c r="J48" s="21">
        <v>2432.33</v>
      </c>
      <c r="K48" s="22">
        <f t="shared" si="6"/>
        <v>100</v>
      </c>
      <c r="L48" s="22">
        <f t="shared" si="7"/>
        <v>107.39949221768408</v>
      </c>
      <c r="M48" s="46">
        <v>2377.9899999999998</v>
      </c>
      <c r="N48" s="46">
        <v>2377.9899999999998</v>
      </c>
      <c r="O48" s="46">
        <v>2553.9499999999998</v>
      </c>
      <c r="P48" s="47">
        <f t="shared" si="2"/>
        <v>100</v>
      </c>
      <c r="Q48" s="47">
        <f t="shared" si="3"/>
        <v>107.39952649085993</v>
      </c>
      <c r="R48" s="46">
        <v>2185.5700000000002</v>
      </c>
      <c r="S48" s="46">
        <v>2185.5700000000002</v>
      </c>
      <c r="T48" s="46">
        <v>2447.84</v>
      </c>
      <c r="U48" s="202">
        <f t="shared" si="4"/>
        <v>100</v>
      </c>
      <c r="V48" s="47">
        <f t="shared" si="5"/>
        <v>112.00007320744703</v>
      </c>
      <c r="W48" s="231"/>
    </row>
    <row r="49" spans="1:23" x14ac:dyDescent="0.2">
      <c r="A49" s="229"/>
      <c r="B49" s="6" t="s">
        <v>170</v>
      </c>
      <c r="C49" s="8">
        <v>3711024251</v>
      </c>
      <c r="D49" s="36" t="s">
        <v>258</v>
      </c>
      <c r="E49" s="13" t="s">
        <v>588</v>
      </c>
      <c r="F49" s="12" t="s">
        <v>220</v>
      </c>
      <c r="G49" s="77">
        <v>0.05</v>
      </c>
      <c r="H49" s="21">
        <v>7855.62</v>
      </c>
      <c r="I49" s="21">
        <v>7855.62</v>
      </c>
      <c r="J49" s="21">
        <v>7936.86</v>
      </c>
      <c r="K49" s="22">
        <f t="shared" si="6"/>
        <v>100</v>
      </c>
      <c r="L49" s="22">
        <f t="shared" si="7"/>
        <v>101.03416407616457</v>
      </c>
      <c r="M49" s="46">
        <v>8248.4</v>
      </c>
      <c r="N49" s="46">
        <v>8248.4</v>
      </c>
      <c r="O49" s="46">
        <v>8333.7000000000007</v>
      </c>
      <c r="P49" s="47">
        <f t="shared" si="2"/>
        <v>100</v>
      </c>
      <c r="Q49" s="47">
        <f t="shared" si="3"/>
        <v>101.03413995441541</v>
      </c>
      <c r="R49" s="46">
        <v>3729.4</v>
      </c>
      <c r="S49" s="46">
        <v>3729.4</v>
      </c>
      <c r="T49" s="46">
        <v>4176.93</v>
      </c>
      <c r="U49" s="202">
        <f t="shared" si="4"/>
        <v>100</v>
      </c>
      <c r="V49" s="47">
        <f t="shared" si="5"/>
        <v>112.00005362792945</v>
      </c>
      <c r="W49" s="231"/>
    </row>
    <row r="50" spans="1:23" x14ac:dyDescent="0.2">
      <c r="A50" s="229"/>
      <c r="B50" s="6" t="s">
        <v>240</v>
      </c>
      <c r="C50" s="8">
        <v>3711024251</v>
      </c>
      <c r="D50" s="36" t="s">
        <v>675</v>
      </c>
      <c r="E50" s="13" t="s">
        <v>588</v>
      </c>
      <c r="F50" s="12" t="s">
        <v>220</v>
      </c>
      <c r="G50" s="77">
        <v>0.05</v>
      </c>
      <c r="H50" s="21">
        <v>11717.41</v>
      </c>
      <c r="I50" s="21">
        <v>11443.78</v>
      </c>
      <c r="J50" s="21">
        <v>11444.61</v>
      </c>
      <c r="K50" s="22">
        <f t="shared" si="6"/>
        <v>97.664756972743987</v>
      </c>
      <c r="L50" s="22">
        <f t="shared" si="7"/>
        <v>100.00725284827216</v>
      </c>
      <c r="M50" s="46"/>
      <c r="N50" s="46">
        <v>12015.97</v>
      </c>
      <c r="O50" s="46">
        <v>12016.84</v>
      </c>
      <c r="P50" s="47" t="str">
        <f t="shared" si="2"/>
        <v>-</v>
      </c>
      <c r="Q50" s="47">
        <f t="shared" si="3"/>
        <v>100.00724036428188</v>
      </c>
      <c r="R50" s="46">
        <v>2703.43</v>
      </c>
      <c r="S50" s="46">
        <v>2703.43</v>
      </c>
      <c r="T50" s="46">
        <v>3027.84</v>
      </c>
      <c r="U50" s="202">
        <f t="shared" si="4"/>
        <v>100</v>
      </c>
      <c r="V50" s="47">
        <f t="shared" si="5"/>
        <v>111.99994081592644</v>
      </c>
      <c r="W50" s="222" t="s">
        <v>698</v>
      </c>
    </row>
    <row r="51" spans="1:23" x14ac:dyDescent="0.2">
      <c r="A51" s="229"/>
      <c r="B51" s="5" t="s">
        <v>63</v>
      </c>
      <c r="C51" s="8">
        <v>3711003188</v>
      </c>
      <c r="D51" s="36" t="s">
        <v>258</v>
      </c>
      <c r="E51" s="13" t="s">
        <v>588</v>
      </c>
      <c r="F51" s="12" t="s">
        <v>220</v>
      </c>
      <c r="G51" s="77">
        <v>0.22</v>
      </c>
      <c r="H51" s="21">
        <v>2987.8</v>
      </c>
      <c r="I51" s="21">
        <v>2987.8</v>
      </c>
      <c r="J51" s="21">
        <v>3438.11</v>
      </c>
      <c r="K51" s="22">
        <f t="shared" si="6"/>
        <v>100</v>
      </c>
      <c r="L51" s="22">
        <f t="shared" si="7"/>
        <v>115.07162460673406</v>
      </c>
      <c r="M51" s="46">
        <v>3585.36</v>
      </c>
      <c r="N51" s="46">
        <v>3645.12</v>
      </c>
      <c r="O51" s="46">
        <v>4194.49</v>
      </c>
      <c r="P51" s="47">
        <f t="shared" si="2"/>
        <v>101.66677823147465</v>
      </c>
      <c r="Q51" s="47">
        <f t="shared" si="3"/>
        <v>115.07138310947238</v>
      </c>
      <c r="R51" s="46">
        <v>2876.64</v>
      </c>
      <c r="S51" s="46">
        <v>2924.58</v>
      </c>
      <c r="T51" s="46">
        <v>3275.53</v>
      </c>
      <c r="U51" s="202">
        <f t="shared" si="4"/>
        <v>101.66652761555149</v>
      </c>
      <c r="V51" s="47">
        <f t="shared" si="5"/>
        <v>112.00001367717758</v>
      </c>
      <c r="W51" s="222" t="s">
        <v>699</v>
      </c>
    </row>
    <row r="52" spans="1:23" x14ac:dyDescent="0.2">
      <c r="A52" s="229"/>
      <c r="B52" s="49" t="s">
        <v>95</v>
      </c>
      <c r="C52" s="8">
        <v>3702597104</v>
      </c>
      <c r="D52" s="36" t="s">
        <v>258</v>
      </c>
      <c r="E52" s="13" t="s">
        <v>588</v>
      </c>
      <c r="F52" s="12" t="s">
        <v>220</v>
      </c>
      <c r="G52" s="77">
        <v>0.22</v>
      </c>
      <c r="H52" s="21">
        <v>3314.18</v>
      </c>
      <c r="I52" s="21">
        <v>2998.53</v>
      </c>
      <c r="J52" s="21">
        <v>2998.53</v>
      </c>
      <c r="K52" s="22">
        <f t="shared" si="6"/>
        <v>90.475773796233156</v>
      </c>
      <c r="L52" s="22">
        <f t="shared" si="7"/>
        <v>100</v>
      </c>
      <c r="M52" s="46">
        <v>3977.02</v>
      </c>
      <c r="N52" s="46">
        <v>3658.21</v>
      </c>
      <c r="O52" s="46">
        <v>3658.21</v>
      </c>
      <c r="P52" s="47">
        <f t="shared" si="2"/>
        <v>91.983696335447135</v>
      </c>
      <c r="Q52" s="47">
        <f t="shared" si="3"/>
        <v>100</v>
      </c>
      <c r="R52" s="46">
        <v>3284.72</v>
      </c>
      <c r="S52" s="46">
        <v>3339.4653333333331</v>
      </c>
      <c r="T52" s="48"/>
      <c r="U52" s="202">
        <f t="shared" si="4"/>
        <v>101.66666666666666</v>
      </c>
      <c r="V52" s="166">
        <f>O52/S52*100</f>
        <v>109.5447814200996</v>
      </c>
      <c r="W52" s="222" t="s">
        <v>642</v>
      </c>
    </row>
    <row r="53" spans="1:23" x14ac:dyDescent="0.2">
      <c r="A53" s="229"/>
      <c r="B53" s="5" t="s">
        <v>98</v>
      </c>
      <c r="C53" s="8">
        <v>3711039650</v>
      </c>
      <c r="D53" s="72"/>
      <c r="E53" s="13"/>
      <c r="F53" s="84"/>
      <c r="G53" s="81"/>
      <c r="H53" s="25"/>
      <c r="I53" s="23"/>
      <c r="J53" s="23"/>
      <c r="K53" s="26" t="str">
        <f t="shared" si="6"/>
        <v/>
      </c>
      <c r="L53" s="26" t="str">
        <f t="shared" si="7"/>
        <v/>
      </c>
      <c r="M53" s="32"/>
      <c r="N53" s="41"/>
      <c r="O53" s="41"/>
      <c r="P53" s="47" t="str">
        <f t="shared" si="2"/>
        <v>-</v>
      </c>
      <c r="Q53" s="47" t="str">
        <f t="shared" si="3"/>
        <v>-</v>
      </c>
      <c r="R53" s="32"/>
      <c r="S53" s="41"/>
      <c r="T53" s="41"/>
      <c r="U53" s="202" t="str">
        <f t="shared" si="4"/>
        <v>-</v>
      </c>
      <c r="V53" s="47" t="str">
        <f t="shared" si="5"/>
        <v>-</v>
      </c>
      <c r="W53" s="231" t="s">
        <v>692</v>
      </c>
    </row>
    <row r="54" spans="1:23" x14ac:dyDescent="0.2">
      <c r="A54" s="229"/>
      <c r="B54" s="6" t="s">
        <v>108</v>
      </c>
      <c r="C54" s="8">
        <v>3711039650</v>
      </c>
      <c r="D54" s="36" t="s">
        <v>263</v>
      </c>
      <c r="E54" s="13" t="s">
        <v>588</v>
      </c>
      <c r="F54" s="12" t="s">
        <v>220</v>
      </c>
      <c r="G54" s="77">
        <v>0.05</v>
      </c>
      <c r="H54" s="21">
        <v>3687.44</v>
      </c>
      <c r="I54" s="21">
        <v>3687.44</v>
      </c>
      <c r="J54" s="21">
        <v>3913.69</v>
      </c>
      <c r="K54" s="22">
        <f t="shared" si="6"/>
        <v>100</v>
      </c>
      <c r="L54" s="22">
        <f t="shared" si="7"/>
        <v>106.13569305534463</v>
      </c>
      <c r="M54" s="46">
        <v>3871.81</v>
      </c>
      <c r="N54" s="46">
        <v>3871.81</v>
      </c>
      <c r="O54" s="46">
        <v>4109.37</v>
      </c>
      <c r="P54" s="47">
        <f t="shared" si="2"/>
        <v>100</v>
      </c>
      <c r="Q54" s="47">
        <f t="shared" si="3"/>
        <v>106.13563165547897</v>
      </c>
      <c r="R54" s="46">
        <v>3272.32</v>
      </c>
      <c r="S54" s="46">
        <v>3272.32</v>
      </c>
      <c r="T54" s="46">
        <v>3665</v>
      </c>
      <c r="U54" s="202">
        <f t="shared" si="4"/>
        <v>100</v>
      </c>
      <c r="V54" s="47">
        <f t="shared" si="5"/>
        <v>112.00004889497359</v>
      </c>
      <c r="W54" s="231"/>
    </row>
    <row r="55" spans="1:23" x14ac:dyDescent="0.2">
      <c r="A55" s="229"/>
      <c r="B55" s="6" t="s">
        <v>109</v>
      </c>
      <c r="C55" s="8">
        <v>3711039650</v>
      </c>
      <c r="D55" s="36" t="s">
        <v>263</v>
      </c>
      <c r="E55" s="13" t="s">
        <v>588</v>
      </c>
      <c r="F55" s="12" t="s">
        <v>220</v>
      </c>
      <c r="G55" s="77">
        <v>0.05</v>
      </c>
      <c r="H55" s="21">
        <v>7697.05</v>
      </c>
      <c r="I55" s="21">
        <v>7697.05</v>
      </c>
      <c r="J55" s="21">
        <v>12358.32</v>
      </c>
      <c r="K55" s="22">
        <f t="shared" si="6"/>
        <v>100</v>
      </c>
      <c r="L55" s="22">
        <f t="shared" si="7"/>
        <v>160.55917526844698</v>
      </c>
      <c r="M55" s="46">
        <v>8081.9</v>
      </c>
      <c r="N55" s="46">
        <v>8081.9</v>
      </c>
      <c r="O55" s="46">
        <v>12976.24</v>
      </c>
      <c r="P55" s="47">
        <f t="shared" si="2"/>
        <v>100</v>
      </c>
      <c r="Q55" s="47">
        <f t="shared" si="3"/>
        <v>160.55927442804293</v>
      </c>
      <c r="R55" s="46">
        <v>3729.4</v>
      </c>
      <c r="S55" s="46">
        <v>3729.4</v>
      </c>
      <c r="T55" s="46">
        <v>4176.93</v>
      </c>
      <c r="U55" s="202">
        <f t="shared" si="4"/>
        <v>100</v>
      </c>
      <c r="V55" s="47">
        <f t="shared" si="5"/>
        <v>112.00005362792945</v>
      </c>
      <c r="W55" s="231"/>
    </row>
    <row r="56" spans="1:23" x14ac:dyDescent="0.2">
      <c r="A56" s="229"/>
      <c r="B56" s="6" t="s">
        <v>110</v>
      </c>
      <c r="C56" s="8">
        <v>3711039650</v>
      </c>
      <c r="D56" s="36" t="s">
        <v>263</v>
      </c>
      <c r="E56" s="13" t="s">
        <v>588</v>
      </c>
      <c r="F56" s="12" t="s">
        <v>220</v>
      </c>
      <c r="G56" s="77">
        <v>0.05</v>
      </c>
      <c r="H56" s="21">
        <v>9832.52</v>
      </c>
      <c r="I56" s="21">
        <v>9832.52</v>
      </c>
      <c r="J56" s="21">
        <v>11139.78</v>
      </c>
      <c r="K56" s="22">
        <f t="shared" si="6"/>
        <v>100</v>
      </c>
      <c r="L56" s="22">
        <f t="shared" si="7"/>
        <v>113.2952691680261</v>
      </c>
      <c r="M56" s="46">
        <v>10324.15</v>
      </c>
      <c r="N56" s="46">
        <v>10324.15</v>
      </c>
      <c r="O56" s="46">
        <v>11696.77</v>
      </c>
      <c r="P56" s="47">
        <f t="shared" si="2"/>
        <v>100</v>
      </c>
      <c r="Q56" s="47">
        <f t="shared" si="3"/>
        <v>113.29523495881017</v>
      </c>
      <c r="R56" s="46">
        <v>3681.11</v>
      </c>
      <c r="S56" s="46">
        <v>3681.11</v>
      </c>
      <c r="T56" s="46">
        <v>4122.84</v>
      </c>
      <c r="U56" s="202">
        <f t="shared" si="4"/>
        <v>100</v>
      </c>
      <c r="V56" s="47">
        <f t="shared" si="5"/>
        <v>111.99991306969908</v>
      </c>
      <c r="W56" s="231"/>
    </row>
    <row r="57" spans="1:23" x14ac:dyDescent="0.2">
      <c r="A57" s="229"/>
      <c r="B57" s="5" t="s">
        <v>171</v>
      </c>
      <c r="C57" s="8">
        <v>3702202980</v>
      </c>
      <c r="D57" s="36" t="s">
        <v>258</v>
      </c>
      <c r="E57" s="13" t="s">
        <v>588</v>
      </c>
      <c r="F57" s="12" t="s">
        <v>220</v>
      </c>
      <c r="G57" s="77">
        <v>0.22</v>
      </c>
      <c r="H57" s="25">
        <v>4182.59</v>
      </c>
      <c r="I57" s="25">
        <v>3756.29</v>
      </c>
      <c r="J57" s="25">
        <v>3922.87</v>
      </c>
      <c r="K57" s="25">
        <f t="shared" si="6"/>
        <v>89.807750699925165</v>
      </c>
      <c r="L57" s="22">
        <f t="shared" si="7"/>
        <v>104.4346948718017</v>
      </c>
      <c r="M57" s="33">
        <v>4391.72</v>
      </c>
      <c r="N57" s="46">
        <v>4582.67</v>
      </c>
      <c r="O57" s="46">
        <v>4785.8999999999996</v>
      </c>
      <c r="P57" s="47">
        <f t="shared" si="2"/>
        <v>104.34795478764585</v>
      </c>
      <c r="Q57" s="47">
        <f t="shared" si="3"/>
        <v>104.434750920315</v>
      </c>
      <c r="R57" s="33">
        <v>2816.44</v>
      </c>
      <c r="S57" s="33">
        <v>2864.31</v>
      </c>
      <c r="T57" s="33">
        <v>3208.03</v>
      </c>
      <c r="U57" s="202">
        <f t="shared" si="4"/>
        <v>101.69966340486572</v>
      </c>
      <c r="V57" s="47">
        <f t="shared" si="5"/>
        <v>112.00009775478215</v>
      </c>
      <c r="W57" s="222" t="s">
        <v>689</v>
      </c>
    </row>
    <row r="58" spans="1:23" x14ac:dyDescent="0.2">
      <c r="A58" s="229"/>
      <c r="B58" s="5" t="s">
        <v>172</v>
      </c>
      <c r="C58" s="8">
        <v>3711044459</v>
      </c>
      <c r="D58" s="72"/>
      <c r="E58" s="13"/>
      <c r="F58" s="84"/>
      <c r="G58" s="81"/>
      <c r="H58" s="25"/>
      <c r="I58" s="23"/>
      <c r="J58" s="23"/>
      <c r="K58" s="26" t="str">
        <f t="shared" si="6"/>
        <v/>
      </c>
      <c r="L58" s="26" t="str">
        <f t="shared" si="7"/>
        <v/>
      </c>
      <c r="M58" s="32"/>
      <c r="N58" s="41"/>
      <c r="O58" s="41"/>
      <c r="P58" s="47" t="str">
        <f t="shared" si="2"/>
        <v>-</v>
      </c>
      <c r="Q58" s="47" t="str">
        <f t="shared" si="3"/>
        <v>-</v>
      </c>
      <c r="R58" s="32"/>
      <c r="S58" s="41"/>
      <c r="T58" s="41"/>
      <c r="U58" s="202" t="str">
        <f t="shared" si="4"/>
        <v>-</v>
      </c>
      <c r="V58" s="47" t="str">
        <f t="shared" si="5"/>
        <v>-</v>
      </c>
      <c r="W58" s="231" t="s">
        <v>750</v>
      </c>
    </row>
    <row r="59" spans="1:23" x14ac:dyDescent="0.2">
      <c r="A59" s="229"/>
      <c r="B59" s="6" t="s">
        <v>173</v>
      </c>
      <c r="C59" s="8">
        <v>3711044459</v>
      </c>
      <c r="D59" s="36" t="s">
        <v>675</v>
      </c>
      <c r="E59" s="13" t="s">
        <v>588</v>
      </c>
      <c r="F59" s="12" t="s">
        <v>220</v>
      </c>
      <c r="G59" s="77">
        <v>0.22</v>
      </c>
      <c r="H59" s="25">
        <v>2840.84</v>
      </c>
      <c r="I59" s="25">
        <v>2840.84</v>
      </c>
      <c r="J59" s="25">
        <v>4190.17</v>
      </c>
      <c r="K59" s="22">
        <f t="shared" si="6"/>
        <v>100</v>
      </c>
      <c r="L59" s="22">
        <f t="shared" si="7"/>
        <v>147.49757114093015</v>
      </c>
      <c r="M59" s="46"/>
      <c r="N59" s="46">
        <v>3465.82</v>
      </c>
      <c r="O59" s="46">
        <v>5112.01</v>
      </c>
      <c r="P59" s="47" t="str">
        <f t="shared" si="2"/>
        <v>-</v>
      </c>
      <c r="Q59" s="47">
        <f t="shared" si="3"/>
        <v>147.49785043654893</v>
      </c>
      <c r="R59" s="46">
        <v>3184.18</v>
      </c>
      <c r="S59" s="46">
        <v>3237.25</v>
      </c>
      <c r="T59" s="46">
        <v>3625.72</v>
      </c>
      <c r="U59" s="202">
        <f t="shared" si="4"/>
        <v>101.66667713508659</v>
      </c>
      <c r="V59" s="47">
        <f t="shared" si="5"/>
        <v>111.99999999999999</v>
      </c>
      <c r="W59" s="231"/>
    </row>
    <row r="60" spans="1:23" x14ac:dyDescent="0.2">
      <c r="A60" s="229"/>
      <c r="B60" s="6" t="s">
        <v>530</v>
      </c>
      <c r="C60" s="8">
        <v>3711044459</v>
      </c>
      <c r="D60" s="36" t="s">
        <v>265</v>
      </c>
      <c r="E60" s="13" t="s">
        <v>588</v>
      </c>
      <c r="F60" s="12" t="s">
        <v>220</v>
      </c>
      <c r="G60" s="77">
        <v>0.22</v>
      </c>
      <c r="H60" s="25">
        <v>3046.66</v>
      </c>
      <c r="I60" s="25">
        <v>2699.87</v>
      </c>
      <c r="J60" s="25">
        <v>2699.87</v>
      </c>
      <c r="K60" s="22">
        <f t="shared" si="6"/>
        <v>88.617371153985019</v>
      </c>
      <c r="L60" s="22">
        <f t="shared" si="7"/>
        <v>100</v>
      </c>
      <c r="M60" s="46">
        <v>3655.99</v>
      </c>
      <c r="N60" s="46">
        <v>3293.84</v>
      </c>
      <c r="O60" s="46">
        <v>3293.84</v>
      </c>
      <c r="P60" s="47">
        <f>IFERROR(N60/R60*100,"-")</f>
        <v>90.094338332435271</v>
      </c>
      <c r="Q60" s="47">
        <f t="shared" si="3"/>
        <v>100</v>
      </c>
      <c r="R60" s="46">
        <v>3655.99</v>
      </c>
      <c r="S60" s="139"/>
      <c r="T60" s="139"/>
      <c r="U60" s="214">
        <f t="shared" si="4"/>
        <v>0</v>
      </c>
      <c r="V60" s="138" t="str">
        <f t="shared" si="5"/>
        <v>-</v>
      </c>
      <c r="W60" s="222" t="s">
        <v>751</v>
      </c>
    </row>
    <row r="61" spans="1:23" x14ac:dyDescent="0.2">
      <c r="A61" s="229"/>
      <c r="B61" s="5" t="s">
        <v>60</v>
      </c>
      <c r="C61" s="8">
        <v>3702733438</v>
      </c>
      <c r="D61" s="72"/>
      <c r="E61" s="43"/>
      <c r="F61" s="84"/>
      <c r="G61" s="81"/>
      <c r="H61" s="25"/>
      <c r="I61" s="23"/>
      <c r="J61" s="23"/>
      <c r="K61" s="26" t="str">
        <f t="shared" si="6"/>
        <v/>
      </c>
      <c r="L61" s="26" t="str">
        <f t="shared" si="7"/>
        <v/>
      </c>
      <c r="M61" s="32"/>
      <c r="N61" s="41"/>
      <c r="O61" s="41"/>
      <c r="P61" s="47" t="str">
        <f t="shared" si="2"/>
        <v>-</v>
      </c>
      <c r="Q61" s="47" t="str">
        <f t="shared" si="3"/>
        <v>-</v>
      </c>
      <c r="R61" s="32"/>
      <c r="S61" s="41"/>
      <c r="T61" s="41"/>
      <c r="U61" s="202" t="str">
        <f t="shared" si="4"/>
        <v>-</v>
      </c>
      <c r="V61" s="47" t="str">
        <f t="shared" si="5"/>
        <v>-</v>
      </c>
      <c r="W61" s="231" t="s">
        <v>752</v>
      </c>
    </row>
    <row r="62" spans="1:23" x14ac:dyDescent="0.2">
      <c r="A62" s="229"/>
      <c r="B62" s="6" t="s">
        <v>111</v>
      </c>
      <c r="C62" s="8">
        <v>3702733438</v>
      </c>
      <c r="D62" s="36" t="s">
        <v>263</v>
      </c>
      <c r="E62" s="13" t="s">
        <v>588</v>
      </c>
      <c r="F62" s="12" t="s">
        <v>220</v>
      </c>
      <c r="G62" s="77">
        <v>0.22</v>
      </c>
      <c r="H62" s="25">
        <v>3892.21</v>
      </c>
      <c r="I62" s="25">
        <v>3892.21</v>
      </c>
      <c r="J62" s="25">
        <v>4882.13</v>
      </c>
      <c r="K62" s="22">
        <f t="shared" si="6"/>
        <v>100</v>
      </c>
      <c r="L62" s="22">
        <f t="shared" si="7"/>
        <v>125.43336562004619</v>
      </c>
      <c r="M62" s="46">
        <v>4670.6499999999996</v>
      </c>
      <c r="N62" s="46">
        <v>4748.5</v>
      </c>
      <c r="O62" s="46">
        <v>5956.2</v>
      </c>
      <c r="P62" s="47">
        <f t="shared" si="2"/>
        <v>101.66679156006124</v>
      </c>
      <c r="Q62" s="47">
        <f t="shared" si="3"/>
        <v>125.43329472464988</v>
      </c>
      <c r="R62" s="46">
        <v>3435.19</v>
      </c>
      <c r="S62" s="46">
        <v>3492.45</v>
      </c>
      <c r="T62" s="46">
        <v>3911.54</v>
      </c>
      <c r="U62" s="202">
        <f t="shared" si="4"/>
        <v>101.66686558822073</v>
      </c>
      <c r="V62" s="47">
        <f t="shared" si="5"/>
        <v>111.99988546722214</v>
      </c>
      <c r="W62" s="231"/>
    </row>
    <row r="63" spans="1:23" ht="31.5" x14ac:dyDescent="0.2">
      <c r="A63" s="229"/>
      <c r="B63" s="5" t="s">
        <v>80</v>
      </c>
      <c r="C63" s="215">
        <v>6315376946</v>
      </c>
      <c r="D63" s="36" t="s">
        <v>258</v>
      </c>
      <c r="E63" s="13" t="s">
        <v>588</v>
      </c>
      <c r="F63" s="12" t="s">
        <v>118</v>
      </c>
      <c r="G63" s="77">
        <v>0.22</v>
      </c>
      <c r="H63" s="21">
        <v>1797.42</v>
      </c>
      <c r="I63" s="21">
        <v>1797.42</v>
      </c>
      <c r="J63" s="21">
        <v>2005.89</v>
      </c>
      <c r="K63" s="22">
        <f t="shared" si="6"/>
        <v>100</v>
      </c>
      <c r="L63" s="22">
        <f t="shared" si="7"/>
        <v>111.59829088359983</v>
      </c>
      <c r="M63" s="71"/>
      <c r="N63" s="34"/>
      <c r="O63" s="189"/>
      <c r="P63" s="47" t="str">
        <f t="shared" si="2"/>
        <v>-</v>
      </c>
      <c r="Q63" s="47" t="str">
        <f t="shared" si="3"/>
        <v>-</v>
      </c>
      <c r="R63" s="71"/>
      <c r="S63" s="34"/>
      <c r="T63" s="189"/>
      <c r="U63" s="202" t="str">
        <f t="shared" si="4"/>
        <v>-</v>
      </c>
      <c r="V63" s="47" t="str">
        <f t="shared" si="5"/>
        <v>-</v>
      </c>
      <c r="W63" s="222" t="s">
        <v>755</v>
      </c>
    </row>
    <row r="64" spans="1:23" x14ac:dyDescent="0.2">
      <c r="A64" s="229"/>
      <c r="B64" s="5" t="s">
        <v>93</v>
      </c>
      <c r="C64" s="8">
        <v>7729314745</v>
      </c>
      <c r="D64" s="72"/>
      <c r="E64" s="43"/>
      <c r="F64" s="84"/>
      <c r="G64" s="81"/>
      <c r="H64" s="25"/>
      <c r="I64" s="23"/>
      <c r="J64" s="23"/>
      <c r="K64" s="26" t="str">
        <f t="shared" si="6"/>
        <v/>
      </c>
      <c r="L64" s="26" t="str">
        <f t="shared" si="7"/>
        <v/>
      </c>
      <c r="M64" s="32"/>
      <c r="N64" s="41"/>
      <c r="O64" s="41"/>
      <c r="P64" s="47" t="str">
        <f t="shared" si="2"/>
        <v>-</v>
      </c>
      <c r="Q64" s="47" t="str">
        <f t="shared" si="3"/>
        <v>-</v>
      </c>
      <c r="R64" s="32"/>
      <c r="S64" s="41"/>
      <c r="T64" s="41"/>
      <c r="U64" s="202" t="str">
        <f t="shared" si="4"/>
        <v>-</v>
      </c>
      <c r="V64" s="47" t="str">
        <f t="shared" si="5"/>
        <v>-</v>
      </c>
      <c r="W64" s="231" t="s">
        <v>705</v>
      </c>
    </row>
    <row r="65" spans="1:23" ht="31.5" x14ac:dyDescent="0.2">
      <c r="A65" s="229"/>
      <c r="B65" s="6" t="s">
        <v>706</v>
      </c>
      <c r="C65" s="8">
        <v>7729314745</v>
      </c>
      <c r="D65" s="36" t="s">
        <v>675</v>
      </c>
      <c r="E65" s="13" t="s">
        <v>588</v>
      </c>
      <c r="F65" s="12" t="s">
        <v>118</v>
      </c>
      <c r="G65" s="77">
        <v>0.22</v>
      </c>
      <c r="H65" s="25">
        <v>1886.46</v>
      </c>
      <c r="I65" s="25">
        <v>1886.46</v>
      </c>
      <c r="J65" s="25">
        <v>2662.38</v>
      </c>
      <c r="K65" s="22">
        <f t="shared" si="6"/>
        <v>100</v>
      </c>
      <c r="L65" s="22">
        <f t="shared" si="7"/>
        <v>141.13100728348337</v>
      </c>
      <c r="M65" s="47"/>
      <c r="N65" s="34"/>
      <c r="O65" s="34"/>
      <c r="P65" s="47" t="str">
        <f t="shared" si="2"/>
        <v>-</v>
      </c>
      <c r="Q65" s="47" t="str">
        <f t="shared" si="3"/>
        <v>-</v>
      </c>
      <c r="R65" s="47"/>
      <c r="S65" s="34"/>
      <c r="T65" s="34"/>
      <c r="U65" s="202" t="str">
        <f t="shared" si="4"/>
        <v>-</v>
      </c>
      <c r="V65" s="47" t="str">
        <f t="shared" si="5"/>
        <v>-</v>
      </c>
      <c r="W65" s="231"/>
    </row>
    <row r="66" spans="1:23" ht="31.5" x14ac:dyDescent="0.2">
      <c r="A66" s="229" t="s">
        <v>599</v>
      </c>
      <c r="B66" s="5" t="s">
        <v>80</v>
      </c>
      <c r="C66" s="7">
        <v>6315376946</v>
      </c>
      <c r="D66" s="72"/>
      <c r="E66" s="43"/>
      <c r="F66" s="84"/>
      <c r="G66" s="81"/>
      <c r="H66" s="21"/>
      <c r="I66" s="23"/>
      <c r="J66" s="23"/>
      <c r="K66" s="26"/>
      <c r="L66" s="26"/>
      <c r="M66" s="32"/>
      <c r="N66" s="41"/>
      <c r="O66" s="41"/>
      <c r="P66" s="47" t="str">
        <f t="shared" si="2"/>
        <v>-</v>
      </c>
      <c r="Q66" s="47" t="str">
        <f t="shared" si="3"/>
        <v>-</v>
      </c>
      <c r="R66" s="32"/>
      <c r="S66" s="41"/>
      <c r="T66" s="41"/>
      <c r="U66" s="202" t="str">
        <f t="shared" si="4"/>
        <v>-</v>
      </c>
      <c r="V66" s="47" t="str">
        <f t="shared" si="5"/>
        <v>-</v>
      </c>
      <c r="W66" s="223"/>
    </row>
    <row r="67" spans="1:23" ht="78.75" x14ac:dyDescent="0.2">
      <c r="A67" s="229"/>
      <c r="B67" s="5" t="s">
        <v>215</v>
      </c>
      <c r="C67" s="7">
        <v>6315376946</v>
      </c>
      <c r="D67" s="72"/>
      <c r="E67" s="43"/>
      <c r="F67" s="84"/>
      <c r="G67" s="81"/>
      <c r="H67" s="21"/>
      <c r="I67" s="23"/>
      <c r="J67" s="23"/>
      <c r="K67" s="26"/>
      <c r="L67" s="26"/>
      <c r="M67" s="32"/>
      <c r="N67" s="41"/>
      <c r="O67" s="41"/>
      <c r="P67" s="47" t="str">
        <f t="shared" si="2"/>
        <v>-</v>
      </c>
      <c r="Q67" s="47" t="str">
        <f t="shared" si="3"/>
        <v>-</v>
      </c>
      <c r="R67" s="32"/>
      <c r="S67" s="41"/>
      <c r="T67" s="41"/>
      <c r="U67" s="202" t="str">
        <f t="shared" si="4"/>
        <v>-</v>
      </c>
      <c r="V67" s="47" t="str">
        <f t="shared" si="5"/>
        <v>-</v>
      </c>
      <c r="W67" s="223"/>
    </row>
    <row r="68" spans="1:23" ht="45" x14ac:dyDescent="0.2">
      <c r="A68" s="229"/>
      <c r="B68" s="103" t="s">
        <v>185</v>
      </c>
      <c r="C68" s="7">
        <v>6315376946</v>
      </c>
      <c r="D68" s="36" t="s">
        <v>320</v>
      </c>
      <c r="E68" s="13"/>
      <c r="F68" s="12" t="s">
        <v>220</v>
      </c>
      <c r="G68" s="77">
        <v>0.22</v>
      </c>
      <c r="H68" s="21">
        <v>1690.98</v>
      </c>
      <c r="I68" s="21">
        <v>1690.98</v>
      </c>
      <c r="J68" s="21" t="s">
        <v>760</v>
      </c>
      <c r="K68" s="26">
        <f>I68/H68*100</f>
        <v>100</v>
      </c>
      <c r="L68" s="26" t="str">
        <f>IFERROR(J68/I68*100,"")</f>
        <v/>
      </c>
      <c r="M68" s="46">
        <v>2029.18</v>
      </c>
      <c r="N68" s="46">
        <v>2063</v>
      </c>
      <c r="O68" s="46" t="s">
        <v>760</v>
      </c>
      <c r="P68" s="47">
        <f t="shared" si="2"/>
        <v>101.66668309366345</v>
      </c>
      <c r="Q68" s="47" t="str">
        <f t="shared" si="3"/>
        <v>-</v>
      </c>
      <c r="R68" s="46"/>
      <c r="S68" s="48"/>
      <c r="T68" s="48"/>
      <c r="U68" s="202" t="str">
        <f t="shared" si="4"/>
        <v>-</v>
      </c>
      <c r="V68" s="47" t="str">
        <f t="shared" si="5"/>
        <v>-</v>
      </c>
      <c r="W68" s="231" t="s">
        <v>763</v>
      </c>
    </row>
    <row r="69" spans="1:23" ht="75" x14ac:dyDescent="0.2">
      <c r="A69" s="229"/>
      <c r="B69" s="103" t="s">
        <v>186</v>
      </c>
      <c r="C69" s="7">
        <v>6315376946</v>
      </c>
      <c r="D69" s="36" t="s">
        <v>320</v>
      </c>
      <c r="E69" s="13"/>
      <c r="F69" s="12" t="s">
        <v>220</v>
      </c>
      <c r="G69" s="77">
        <v>0.22</v>
      </c>
      <c r="H69" s="21">
        <v>2160.69</v>
      </c>
      <c r="I69" s="21">
        <v>2160.69</v>
      </c>
      <c r="J69" s="21" t="s">
        <v>760</v>
      </c>
      <c r="K69" s="26">
        <f t="shared" ref="K69:K81" si="12">I69/H69*100</f>
        <v>100</v>
      </c>
      <c r="L69" s="26" t="str">
        <f t="shared" ref="L69:L90" si="13">IFERROR(J69/I69*100,"")</f>
        <v/>
      </c>
      <c r="M69" s="46">
        <v>2592.83</v>
      </c>
      <c r="N69" s="46">
        <v>2636.04</v>
      </c>
      <c r="O69" s="46" t="s">
        <v>760</v>
      </c>
      <c r="P69" s="47">
        <f t="shared" si="2"/>
        <v>101.66651882306206</v>
      </c>
      <c r="Q69" s="47" t="str">
        <f t="shared" si="3"/>
        <v>-</v>
      </c>
      <c r="R69" s="46"/>
      <c r="S69" s="48"/>
      <c r="T69" s="48"/>
      <c r="U69" s="202" t="str">
        <f t="shared" si="4"/>
        <v>-</v>
      </c>
      <c r="V69" s="47" t="str">
        <f t="shared" si="5"/>
        <v>-</v>
      </c>
      <c r="W69" s="231"/>
    </row>
    <row r="70" spans="1:23" ht="31.5" x14ac:dyDescent="0.2">
      <c r="A70" s="229"/>
      <c r="B70" s="103" t="s">
        <v>187</v>
      </c>
      <c r="C70" s="7">
        <v>6315376946</v>
      </c>
      <c r="D70" s="36" t="s">
        <v>320</v>
      </c>
      <c r="E70" s="13"/>
      <c r="F70" s="12" t="s">
        <v>220</v>
      </c>
      <c r="G70" s="77">
        <v>0.22</v>
      </c>
      <c r="H70" s="21">
        <v>1972.72</v>
      </c>
      <c r="I70" s="21">
        <v>1972.72</v>
      </c>
      <c r="J70" s="21" t="s">
        <v>760</v>
      </c>
      <c r="K70" s="26">
        <f t="shared" si="12"/>
        <v>100</v>
      </c>
      <c r="L70" s="26" t="str">
        <f t="shared" si="13"/>
        <v/>
      </c>
      <c r="M70" s="46"/>
      <c r="N70" s="48"/>
      <c r="O70" s="48"/>
      <c r="P70" s="47" t="str">
        <f t="shared" ref="P70:P126" si="14">IFERROR(N70/M70*100,"-")</f>
        <v>-</v>
      </c>
      <c r="Q70" s="47" t="str">
        <f t="shared" ref="Q70:Q126" si="15">IFERROR(O70/N70*100,"-")</f>
        <v>-</v>
      </c>
      <c r="R70" s="46"/>
      <c r="S70" s="48"/>
      <c r="T70" s="48"/>
      <c r="U70" s="202" t="str">
        <f t="shared" ref="U70:U126" si="16">IFERROR(S70/R70*100,"-")</f>
        <v>-</v>
      </c>
      <c r="V70" s="47" t="str">
        <f t="shared" ref="V70:V126" si="17">IFERROR(T70/S70*100,"-")</f>
        <v>-</v>
      </c>
      <c r="W70" s="231"/>
    </row>
    <row r="71" spans="1:23" ht="45" x14ac:dyDescent="0.2">
      <c r="A71" s="229"/>
      <c r="B71" s="103" t="s">
        <v>188</v>
      </c>
      <c r="C71" s="7">
        <v>6315376946</v>
      </c>
      <c r="D71" s="36" t="s">
        <v>320</v>
      </c>
      <c r="E71" s="13"/>
      <c r="F71" s="12" t="s">
        <v>220</v>
      </c>
      <c r="G71" s="77">
        <v>0.22</v>
      </c>
      <c r="H71" s="21" t="s">
        <v>74</v>
      </c>
      <c r="I71" s="23" t="s">
        <v>74</v>
      </c>
      <c r="J71" s="23" t="s">
        <v>74</v>
      </c>
      <c r="K71" s="21" t="s">
        <v>74</v>
      </c>
      <c r="L71" s="21" t="s">
        <v>74</v>
      </c>
      <c r="M71" s="46">
        <v>2312.27</v>
      </c>
      <c r="N71" s="46">
        <v>2350.81</v>
      </c>
      <c r="O71" s="46" t="s">
        <v>760</v>
      </c>
      <c r="P71" s="47">
        <f t="shared" si="14"/>
        <v>101.66676036968001</v>
      </c>
      <c r="Q71" s="47" t="str">
        <f t="shared" si="15"/>
        <v>-</v>
      </c>
      <c r="R71" s="46"/>
      <c r="S71" s="48"/>
      <c r="T71" s="48"/>
      <c r="U71" s="202" t="str">
        <f t="shared" si="16"/>
        <v>-</v>
      </c>
      <c r="V71" s="47" t="str">
        <f t="shared" si="17"/>
        <v>-</v>
      </c>
      <c r="W71" s="231"/>
    </row>
    <row r="72" spans="1:23" ht="45" x14ac:dyDescent="0.2">
      <c r="A72" s="229"/>
      <c r="B72" s="103" t="s">
        <v>189</v>
      </c>
      <c r="C72" s="7">
        <v>6315376946</v>
      </c>
      <c r="D72" s="36" t="s">
        <v>320</v>
      </c>
      <c r="E72" s="13"/>
      <c r="F72" s="12" t="s">
        <v>220</v>
      </c>
      <c r="G72" s="77">
        <v>0.22</v>
      </c>
      <c r="H72" s="21">
        <v>1911.96</v>
      </c>
      <c r="I72" s="21">
        <v>1911.96</v>
      </c>
      <c r="J72" s="21" t="s">
        <v>760</v>
      </c>
      <c r="K72" s="26">
        <f t="shared" si="12"/>
        <v>100</v>
      </c>
      <c r="L72" s="26" t="str">
        <f t="shared" si="13"/>
        <v/>
      </c>
      <c r="M72" s="46">
        <v>2294.35</v>
      </c>
      <c r="N72" s="46">
        <v>2332.59</v>
      </c>
      <c r="O72" s="46" t="s">
        <v>760</v>
      </c>
      <c r="P72" s="47">
        <f t="shared" si="14"/>
        <v>101.66670298777431</v>
      </c>
      <c r="Q72" s="47" t="str">
        <f t="shared" si="15"/>
        <v>-</v>
      </c>
      <c r="R72" s="46"/>
      <c r="S72" s="48"/>
      <c r="T72" s="48"/>
      <c r="U72" s="202" t="str">
        <f t="shared" si="16"/>
        <v>-</v>
      </c>
      <c r="V72" s="47" t="str">
        <f t="shared" si="17"/>
        <v>-</v>
      </c>
      <c r="W72" s="231"/>
    </row>
    <row r="73" spans="1:23" ht="31.5" x14ac:dyDescent="0.2">
      <c r="A73" s="229"/>
      <c r="B73" s="103" t="s">
        <v>190</v>
      </c>
      <c r="C73" s="7">
        <v>6315376946</v>
      </c>
      <c r="D73" s="36" t="s">
        <v>320</v>
      </c>
      <c r="E73" s="13"/>
      <c r="F73" s="12" t="s">
        <v>220</v>
      </c>
      <c r="G73" s="77">
        <v>0.22</v>
      </c>
      <c r="H73" s="21">
        <v>2534.59</v>
      </c>
      <c r="I73" s="21">
        <v>2534.59</v>
      </c>
      <c r="J73" s="21" t="s">
        <v>760</v>
      </c>
      <c r="K73" s="26">
        <f t="shared" si="12"/>
        <v>100</v>
      </c>
      <c r="L73" s="26" t="str">
        <f t="shared" si="13"/>
        <v/>
      </c>
      <c r="M73" s="46"/>
      <c r="N73" s="48"/>
      <c r="O73" s="48"/>
      <c r="P73" s="47" t="str">
        <f t="shared" si="14"/>
        <v>-</v>
      </c>
      <c r="Q73" s="47" t="str">
        <f t="shared" si="15"/>
        <v>-</v>
      </c>
      <c r="R73" s="46"/>
      <c r="S73" s="48"/>
      <c r="T73" s="48"/>
      <c r="U73" s="202" t="str">
        <f t="shared" si="16"/>
        <v>-</v>
      </c>
      <c r="V73" s="47" t="str">
        <f t="shared" si="17"/>
        <v>-</v>
      </c>
      <c r="W73" s="231"/>
    </row>
    <row r="74" spans="1:23" ht="45" x14ac:dyDescent="0.2">
      <c r="A74" s="229"/>
      <c r="B74" s="103" t="s">
        <v>191</v>
      </c>
      <c r="C74" s="7">
        <v>6315376946</v>
      </c>
      <c r="D74" s="36" t="s">
        <v>320</v>
      </c>
      <c r="E74" s="13"/>
      <c r="F74" s="12" t="s">
        <v>220</v>
      </c>
      <c r="G74" s="77">
        <v>0.22</v>
      </c>
      <c r="H74" s="21">
        <v>2028.95</v>
      </c>
      <c r="I74" s="21">
        <v>2028.95</v>
      </c>
      <c r="J74" s="21" t="s">
        <v>760</v>
      </c>
      <c r="K74" s="26">
        <f t="shared" si="12"/>
        <v>100</v>
      </c>
      <c r="L74" s="26" t="str">
        <f t="shared" si="13"/>
        <v/>
      </c>
      <c r="M74" s="46"/>
      <c r="N74" s="48"/>
      <c r="O74" s="48"/>
      <c r="P74" s="47" t="str">
        <f t="shared" si="14"/>
        <v>-</v>
      </c>
      <c r="Q74" s="47" t="str">
        <f t="shared" si="15"/>
        <v>-</v>
      </c>
      <c r="R74" s="46"/>
      <c r="S74" s="48"/>
      <c r="T74" s="48"/>
      <c r="U74" s="202" t="str">
        <f t="shared" si="16"/>
        <v>-</v>
      </c>
      <c r="V74" s="47" t="str">
        <f t="shared" si="17"/>
        <v>-</v>
      </c>
      <c r="W74" s="231"/>
    </row>
    <row r="75" spans="1:23" ht="60" x14ac:dyDescent="0.2">
      <c r="A75" s="229"/>
      <c r="B75" s="103" t="s">
        <v>192</v>
      </c>
      <c r="C75" s="7">
        <v>6315376946</v>
      </c>
      <c r="D75" s="36" t="s">
        <v>320</v>
      </c>
      <c r="E75" s="13"/>
      <c r="F75" s="12" t="s">
        <v>220</v>
      </c>
      <c r="G75" s="77">
        <v>0.22</v>
      </c>
      <c r="H75" s="21">
        <v>2376.73</v>
      </c>
      <c r="I75" s="21">
        <v>2376.73</v>
      </c>
      <c r="J75" s="21" t="s">
        <v>760</v>
      </c>
      <c r="K75" s="26">
        <f t="shared" si="12"/>
        <v>100</v>
      </c>
      <c r="L75" s="26" t="str">
        <f t="shared" si="13"/>
        <v/>
      </c>
      <c r="M75" s="46"/>
      <c r="N75" s="48"/>
      <c r="O75" s="48"/>
      <c r="P75" s="47" t="str">
        <f t="shared" si="14"/>
        <v>-</v>
      </c>
      <c r="Q75" s="47" t="str">
        <f t="shared" si="15"/>
        <v>-</v>
      </c>
      <c r="R75" s="46"/>
      <c r="S75" s="48"/>
      <c r="T75" s="48"/>
      <c r="U75" s="202" t="str">
        <f t="shared" si="16"/>
        <v>-</v>
      </c>
      <c r="V75" s="47" t="str">
        <f t="shared" si="17"/>
        <v>-</v>
      </c>
      <c r="W75" s="231"/>
    </row>
    <row r="76" spans="1:23" ht="60" x14ac:dyDescent="0.2">
      <c r="A76" s="229"/>
      <c r="B76" s="103" t="s">
        <v>193</v>
      </c>
      <c r="C76" s="7">
        <v>6315376946</v>
      </c>
      <c r="D76" s="36" t="s">
        <v>320</v>
      </c>
      <c r="E76" s="13"/>
      <c r="F76" s="12" t="s">
        <v>220</v>
      </c>
      <c r="G76" s="77">
        <v>0.22</v>
      </c>
      <c r="H76" s="21">
        <v>2256.04</v>
      </c>
      <c r="I76" s="21">
        <v>2256.04</v>
      </c>
      <c r="J76" s="21" t="s">
        <v>760</v>
      </c>
      <c r="K76" s="26">
        <f t="shared" si="12"/>
        <v>100</v>
      </c>
      <c r="L76" s="26" t="str">
        <f t="shared" si="13"/>
        <v/>
      </c>
      <c r="M76" s="46"/>
      <c r="N76" s="48"/>
      <c r="O76" s="48"/>
      <c r="P76" s="47" t="str">
        <f t="shared" si="14"/>
        <v>-</v>
      </c>
      <c r="Q76" s="47" t="str">
        <f t="shared" si="15"/>
        <v>-</v>
      </c>
      <c r="R76" s="46"/>
      <c r="S76" s="48"/>
      <c r="T76" s="48"/>
      <c r="U76" s="202" t="str">
        <f t="shared" si="16"/>
        <v>-</v>
      </c>
      <c r="V76" s="47" t="str">
        <f t="shared" si="17"/>
        <v>-</v>
      </c>
      <c r="W76" s="231"/>
    </row>
    <row r="77" spans="1:23" ht="60" x14ac:dyDescent="0.2">
      <c r="A77" s="229"/>
      <c r="B77" s="103" t="s">
        <v>194</v>
      </c>
      <c r="C77" s="7">
        <v>6315376946</v>
      </c>
      <c r="D77" s="36" t="s">
        <v>320</v>
      </c>
      <c r="E77" s="13"/>
      <c r="F77" s="12" t="s">
        <v>220</v>
      </c>
      <c r="G77" s="77">
        <v>0.22</v>
      </c>
      <c r="H77" s="21">
        <v>2512.1999999999998</v>
      </c>
      <c r="I77" s="21">
        <v>2512.1999999999998</v>
      </c>
      <c r="J77" s="21" t="s">
        <v>760</v>
      </c>
      <c r="K77" s="26">
        <f t="shared" si="12"/>
        <v>100</v>
      </c>
      <c r="L77" s="26" t="str">
        <f t="shared" si="13"/>
        <v/>
      </c>
      <c r="M77" s="46">
        <v>3014.64</v>
      </c>
      <c r="N77" s="46">
        <v>3064.88</v>
      </c>
      <c r="O77" s="46" t="s">
        <v>760</v>
      </c>
      <c r="P77" s="47">
        <f t="shared" si="14"/>
        <v>101.66653398084019</v>
      </c>
      <c r="Q77" s="47" t="str">
        <f t="shared" si="15"/>
        <v>-</v>
      </c>
      <c r="R77" s="46"/>
      <c r="S77" s="48"/>
      <c r="T77" s="48"/>
      <c r="U77" s="202" t="str">
        <f t="shared" si="16"/>
        <v>-</v>
      </c>
      <c r="V77" s="47" t="str">
        <f t="shared" si="17"/>
        <v>-</v>
      </c>
      <c r="W77" s="231"/>
    </row>
    <row r="78" spans="1:23" ht="45" x14ac:dyDescent="0.2">
      <c r="A78" s="229"/>
      <c r="B78" s="103" t="s">
        <v>195</v>
      </c>
      <c r="C78" s="7">
        <v>6315376946</v>
      </c>
      <c r="D78" s="36" t="s">
        <v>320</v>
      </c>
      <c r="E78" s="13"/>
      <c r="F78" s="12" t="s">
        <v>220</v>
      </c>
      <c r="G78" s="77">
        <v>0.22</v>
      </c>
      <c r="H78" s="21">
        <v>2839.1</v>
      </c>
      <c r="I78" s="21">
        <v>2839.1</v>
      </c>
      <c r="J78" s="21" t="s">
        <v>760</v>
      </c>
      <c r="K78" s="26">
        <f t="shared" si="12"/>
        <v>100</v>
      </c>
      <c r="L78" s="26" t="str">
        <f t="shared" si="13"/>
        <v/>
      </c>
      <c r="M78" s="46">
        <v>3406.92</v>
      </c>
      <c r="N78" s="46">
        <v>3463.7</v>
      </c>
      <c r="O78" s="46" t="s">
        <v>760</v>
      </c>
      <c r="P78" s="47">
        <f t="shared" si="14"/>
        <v>101.66660796261726</v>
      </c>
      <c r="Q78" s="47" t="str">
        <f t="shared" si="15"/>
        <v>-</v>
      </c>
      <c r="R78" s="46"/>
      <c r="S78" s="48"/>
      <c r="T78" s="48"/>
      <c r="U78" s="202" t="str">
        <f t="shared" si="16"/>
        <v>-</v>
      </c>
      <c r="V78" s="47" t="str">
        <f t="shared" si="17"/>
        <v>-</v>
      </c>
      <c r="W78" s="231"/>
    </row>
    <row r="79" spans="1:23" ht="31.5" x14ac:dyDescent="0.2">
      <c r="A79" s="229"/>
      <c r="B79" s="103" t="s">
        <v>196</v>
      </c>
      <c r="C79" s="7">
        <v>6315376946</v>
      </c>
      <c r="D79" s="36" t="s">
        <v>320</v>
      </c>
      <c r="E79" s="13"/>
      <c r="F79" s="12" t="s">
        <v>220</v>
      </c>
      <c r="G79" s="77">
        <v>0.22</v>
      </c>
      <c r="H79" s="21">
        <v>2917.07</v>
      </c>
      <c r="I79" s="21">
        <v>2917.07</v>
      </c>
      <c r="J79" s="21" t="s">
        <v>760</v>
      </c>
      <c r="K79" s="26">
        <f t="shared" si="12"/>
        <v>100</v>
      </c>
      <c r="L79" s="26" t="str">
        <f t="shared" si="13"/>
        <v/>
      </c>
      <c r="M79" s="46">
        <v>3500.48</v>
      </c>
      <c r="N79" s="46">
        <v>3558.83</v>
      </c>
      <c r="O79" s="46" t="s">
        <v>760</v>
      </c>
      <c r="P79" s="47">
        <f t="shared" si="14"/>
        <v>101.66691425175975</v>
      </c>
      <c r="Q79" s="47" t="str">
        <f t="shared" si="15"/>
        <v>-</v>
      </c>
      <c r="R79" s="46"/>
      <c r="S79" s="48"/>
      <c r="T79" s="48"/>
      <c r="U79" s="202" t="str">
        <f t="shared" si="16"/>
        <v>-</v>
      </c>
      <c r="V79" s="47" t="str">
        <f t="shared" si="17"/>
        <v>-</v>
      </c>
      <c r="W79" s="231"/>
    </row>
    <row r="80" spans="1:23" ht="31.5" x14ac:dyDescent="0.2">
      <c r="A80" s="229"/>
      <c r="B80" s="103" t="s">
        <v>197</v>
      </c>
      <c r="C80" s="7">
        <v>6315376946</v>
      </c>
      <c r="D80" s="36" t="s">
        <v>320</v>
      </c>
      <c r="E80" s="13"/>
      <c r="F80" s="12" t="s">
        <v>220</v>
      </c>
      <c r="G80" s="77">
        <v>0.22</v>
      </c>
      <c r="H80" s="21">
        <v>2849.34</v>
      </c>
      <c r="I80" s="21">
        <v>2849.34</v>
      </c>
      <c r="J80" s="21" t="s">
        <v>760</v>
      </c>
      <c r="K80" s="26">
        <f t="shared" si="12"/>
        <v>100</v>
      </c>
      <c r="L80" s="26" t="str">
        <f t="shared" si="13"/>
        <v/>
      </c>
      <c r="M80" s="46"/>
      <c r="N80" s="48"/>
      <c r="O80" s="48"/>
      <c r="P80" s="47" t="str">
        <f t="shared" si="14"/>
        <v>-</v>
      </c>
      <c r="Q80" s="47" t="str">
        <f t="shared" si="15"/>
        <v>-</v>
      </c>
      <c r="R80" s="46"/>
      <c r="S80" s="48"/>
      <c r="T80" s="48"/>
      <c r="U80" s="202" t="str">
        <f t="shared" si="16"/>
        <v>-</v>
      </c>
      <c r="V80" s="47" t="str">
        <f t="shared" si="17"/>
        <v>-</v>
      </c>
      <c r="W80" s="231"/>
    </row>
    <row r="81" spans="1:23" ht="31.5" x14ac:dyDescent="0.2">
      <c r="A81" s="229"/>
      <c r="B81" s="103" t="s">
        <v>198</v>
      </c>
      <c r="C81" s="7">
        <v>6315376946</v>
      </c>
      <c r="D81" s="36" t="s">
        <v>320</v>
      </c>
      <c r="E81" s="13"/>
      <c r="F81" s="12" t="s">
        <v>220</v>
      </c>
      <c r="G81" s="77">
        <v>0.22</v>
      </c>
      <c r="H81" s="21">
        <v>3188.05</v>
      </c>
      <c r="I81" s="21">
        <v>3188.05</v>
      </c>
      <c r="J81" s="21" t="s">
        <v>760</v>
      </c>
      <c r="K81" s="26">
        <f t="shared" si="12"/>
        <v>100</v>
      </c>
      <c r="L81" s="26" t="str">
        <f t="shared" si="13"/>
        <v/>
      </c>
      <c r="M81" s="46"/>
      <c r="N81" s="48"/>
      <c r="O81" s="48"/>
      <c r="P81" s="47" t="str">
        <f t="shared" si="14"/>
        <v>-</v>
      </c>
      <c r="Q81" s="47" t="str">
        <f t="shared" si="15"/>
        <v>-</v>
      </c>
      <c r="R81" s="46"/>
      <c r="S81" s="48"/>
      <c r="T81" s="48"/>
      <c r="U81" s="202" t="str">
        <f t="shared" si="16"/>
        <v>-</v>
      </c>
      <c r="V81" s="47" t="str">
        <f t="shared" si="17"/>
        <v>-</v>
      </c>
      <c r="W81" s="231"/>
    </row>
    <row r="82" spans="1:23" ht="114.75" x14ac:dyDescent="0.2">
      <c r="A82" s="229"/>
      <c r="B82" s="5" t="s">
        <v>202</v>
      </c>
      <c r="C82" s="8">
        <v>3729007313</v>
      </c>
      <c r="D82" s="36" t="s">
        <v>320</v>
      </c>
      <c r="E82" s="13" t="s">
        <v>588</v>
      </c>
      <c r="F82" s="12" t="s">
        <v>118</v>
      </c>
      <c r="G82" s="77">
        <v>0.22</v>
      </c>
      <c r="H82" s="21">
        <v>2603.77</v>
      </c>
      <c r="I82" s="21">
        <v>2603.77</v>
      </c>
      <c r="J82" s="21">
        <v>2913.62</v>
      </c>
      <c r="K82" s="22">
        <f t="shared" ref="K82:K90" si="18">IFERROR(I82/H82*100,"")</f>
        <v>100</v>
      </c>
      <c r="L82" s="26">
        <f t="shared" si="13"/>
        <v>111.90005261601448</v>
      </c>
      <c r="M82" s="47"/>
      <c r="N82" s="34"/>
      <c r="O82" s="34"/>
      <c r="P82" s="47" t="str">
        <f t="shared" si="14"/>
        <v>-</v>
      </c>
      <c r="Q82" s="47" t="str">
        <f t="shared" si="15"/>
        <v>-</v>
      </c>
      <c r="R82" s="47"/>
      <c r="S82" s="34"/>
      <c r="T82" s="34"/>
      <c r="U82" s="202" t="str">
        <f t="shared" si="16"/>
        <v>-</v>
      </c>
      <c r="V82" s="47" t="str">
        <f t="shared" si="17"/>
        <v>-</v>
      </c>
      <c r="W82" s="224" t="s">
        <v>764</v>
      </c>
    </row>
    <row r="83" spans="1:23" ht="63.75" x14ac:dyDescent="0.2">
      <c r="A83" s="229"/>
      <c r="B83" s="49" t="s">
        <v>203</v>
      </c>
      <c r="C83" s="8">
        <v>3702050590</v>
      </c>
      <c r="D83" s="36" t="s">
        <v>320</v>
      </c>
      <c r="E83" s="13" t="s">
        <v>588</v>
      </c>
      <c r="F83" s="12" t="s">
        <v>220</v>
      </c>
      <c r="G83" s="77">
        <v>0.22</v>
      </c>
      <c r="H83" s="21">
        <v>1891.14</v>
      </c>
      <c r="I83" s="21" t="s">
        <v>760</v>
      </c>
      <c r="J83" s="21" t="s">
        <v>760</v>
      </c>
      <c r="K83" s="22" t="str">
        <f t="shared" si="18"/>
        <v/>
      </c>
      <c r="L83" s="26" t="str">
        <f t="shared" si="13"/>
        <v/>
      </c>
      <c r="M83" s="46">
        <v>2269.37</v>
      </c>
      <c r="N83" s="46" t="s">
        <v>760</v>
      </c>
      <c r="O83" s="46" t="s">
        <v>760</v>
      </c>
      <c r="P83" s="47" t="str">
        <f t="shared" si="14"/>
        <v>-</v>
      </c>
      <c r="Q83" s="47" t="str">
        <f t="shared" si="15"/>
        <v>-</v>
      </c>
      <c r="R83" s="46"/>
      <c r="S83" s="48"/>
      <c r="T83" s="48"/>
      <c r="U83" s="202" t="str">
        <f t="shared" si="16"/>
        <v>-</v>
      </c>
      <c r="V83" s="47" t="str">
        <f t="shared" si="17"/>
        <v>-</v>
      </c>
      <c r="W83" s="224" t="s">
        <v>765</v>
      </c>
    </row>
    <row r="84" spans="1:23" ht="76.5" x14ac:dyDescent="0.2">
      <c r="A84" s="229"/>
      <c r="B84" s="49" t="s">
        <v>433</v>
      </c>
      <c r="C84" s="8">
        <v>3711044459</v>
      </c>
      <c r="D84" s="36" t="s">
        <v>320</v>
      </c>
      <c r="E84" s="13" t="s">
        <v>588</v>
      </c>
      <c r="F84" s="12" t="s">
        <v>117</v>
      </c>
      <c r="G84" s="77">
        <v>0.05</v>
      </c>
      <c r="H84" s="21">
        <v>3038.29</v>
      </c>
      <c r="I84" s="21" t="s">
        <v>760</v>
      </c>
      <c r="J84" s="21" t="s">
        <v>760</v>
      </c>
      <c r="K84" s="22" t="str">
        <f t="shared" si="18"/>
        <v/>
      </c>
      <c r="L84" s="26" t="str">
        <f t="shared" si="13"/>
        <v/>
      </c>
      <c r="M84" s="46">
        <v>3038.29</v>
      </c>
      <c r="N84" s="46" t="s">
        <v>760</v>
      </c>
      <c r="O84" s="46" t="s">
        <v>760</v>
      </c>
      <c r="P84" s="47" t="str">
        <f t="shared" si="14"/>
        <v>-</v>
      </c>
      <c r="Q84" s="47" t="str">
        <f t="shared" si="15"/>
        <v>-</v>
      </c>
      <c r="R84" s="46"/>
      <c r="S84" s="48"/>
      <c r="T84" s="48"/>
      <c r="U84" s="202" t="str">
        <f t="shared" si="16"/>
        <v>-</v>
      </c>
      <c r="V84" s="47" t="str">
        <f t="shared" si="17"/>
        <v>-</v>
      </c>
      <c r="W84" s="224" t="s">
        <v>766</v>
      </c>
    </row>
    <row r="85" spans="1:23" x14ac:dyDescent="0.2">
      <c r="A85" s="229"/>
      <c r="B85" s="5" t="s">
        <v>249</v>
      </c>
      <c r="C85" s="8">
        <v>3702504406</v>
      </c>
      <c r="D85" s="36"/>
      <c r="E85" s="13"/>
      <c r="F85" s="12"/>
      <c r="G85" s="77"/>
      <c r="H85" s="25"/>
      <c r="I85" s="23"/>
      <c r="J85" s="23"/>
      <c r="K85" s="22" t="str">
        <f t="shared" si="18"/>
        <v/>
      </c>
      <c r="L85" s="22" t="str">
        <f t="shared" ref="L85:L89" si="19">IFERROR(J85/I85*100,"")</f>
        <v/>
      </c>
      <c r="M85" s="46"/>
      <c r="N85" s="48"/>
      <c r="O85" s="48"/>
      <c r="P85" s="47" t="str">
        <f t="shared" si="14"/>
        <v>-</v>
      </c>
      <c r="Q85" s="47" t="str">
        <f t="shared" si="15"/>
        <v>-</v>
      </c>
      <c r="R85" s="46"/>
      <c r="S85" s="48"/>
      <c r="T85" s="48"/>
      <c r="U85" s="202" t="str">
        <f t="shared" si="16"/>
        <v>-</v>
      </c>
      <c r="V85" s="47" t="str">
        <f t="shared" si="17"/>
        <v>-</v>
      </c>
      <c r="W85" s="249" t="s">
        <v>767</v>
      </c>
    </row>
    <row r="86" spans="1:23" ht="64.5" customHeight="1" x14ac:dyDescent="0.2">
      <c r="A86" s="229"/>
      <c r="B86" s="6" t="s">
        <v>250</v>
      </c>
      <c r="C86" s="7">
        <v>3702504406</v>
      </c>
      <c r="D86" s="36" t="s">
        <v>320</v>
      </c>
      <c r="E86" s="13" t="s">
        <v>588</v>
      </c>
      <c r="F86" s="12" t="s">
        <v>117</v>
      </c>
      <c r="G86" s="77">
        <v>0</v>
      </c>
      <c r="H86" s="25">
        <v>2750.62</v>
      </c>
      <c r="I86" s="21" t="s">
        <v>760</v>
      </c>
      <c r="J86" s="21" t="s">
        <v>760</v>
      </c>
      <c r="K86" s="22" t="str">
        <f t="shared" si="18"/>
        <v/>
      </c>
      <c r="L86" s="26" t="str">
        <f t="shared" si="13"/>
        <v/>
      </c>
      <c r="M86" s="46"/>
      <c r="N86" s="48"/>
      <c r="O86" s="48"/>
      <c r="P86" s="47" t="str">
        <f t="shared" si="14"/>
        <v>-</v>
      </c>
      <c r="Q86" s="47" t="str">
        <f t="shared" si="15"/>
        <v>-</v>
      </c>
      <c r="R86" s="46"/>
      <c r="S86" s="48"/>
      <c r="T86" s="48"/>
      <c r="U86" s="202" t="str">
        <f t="shared" si="16"/>
        <v>-</v>
      </c>
      <c r="V86" s="47" t="str">
        <f t="shared" si="17"/>
        <v>-</v>
      </c>
      <c r="W86" s="249"/>
    </row>
    <row r="87" spans="1:23" ht="80.25" customHeight="1" x14ac:dyDescent="0.2">
      <c r="A87" s="229"/>
      <c r="B87" s="6" t="s">
        <v>251</v>
      </c>
      <c r="C87" s="7">
        <v>3702504406</v>
      </c>
      <c r="D87" s="36" t="s">
        <v>320</v>
      </c>
      <c r="E87" s="13" t="s">
        <v>588</v>
      </c>
      <c r="F87" s="12" t="s">
        <v>117</v>
      </c>
      <c r="G87" s="77">
        <v>0</v>
      </c>
      <c r="H87" s="21">
        <v>3833.81</v>
      </c>
      <c r="I87" s="21" t="s">
        <v>760</v>
      </c>
      <c r="J87" s="21" t="s">
        <v>760</v>
      </c>
      <c r="K87" s="22" t="str">
        <f t="shared" si="18"/>
        <v/>
      </c>
      <c r="L87" s="26" t="str">
        <f t="shared" si="13"/>
        <v/>
      </c>
      <c r="M87" s="46"/>
      <c r="N87" s="48"/>
      <c r="O87" s="48"/>
      <c r="P87" s="47" t="str">
        <f t="shared" si="14"/>
        <v>-</v>
      </c>
      <c r="Q87" s="47" t="str">
        <f t="shared" si="15"/>
        <v>-</v>
      </c>
      <c r="R87" s="46"/>
      <c r="S87" s="48"/>
      <c r="T87" s="48"/>
      <c r="U87" s="202" t="str">
        <f t="shared" si="16"/>
        <v>-</v>
      </c>
      <c r="V87" s="47" t="str">
        <f t="shared" si="17"/>
        <v>-</v>
      </c>
      <c r="W87" s="249"/>
    </row>
    <row r="88" spans="1:23" ht="112.5" customHeight="1" x14ac:dyDescent="0.2">
      <c r="A88" s="229"/>
      <c r="B88" s="49" t="s">
        <v>204</v>
      </c>
      <c r="C88" s="8">
        <v>3702184643</v>
      </c>
      <c r="D88" s="36" t="s">
        <v>320</v>
      </c>
      <c r="E88" s="13" t="s">
        <v>588</v>
      </c>
      <c r="F88" s="12" t="s">
        <v>117</v>
      </c>
      <c r="G88" s="77">
        <v>0</v>
      </c>
      <c r="H88" s="25">
        <v>3833.81</v>
      </c>
      <c r="I88" s="21" t="s">
        <v>760</v>
      </c>
      <c r="J88" s="21" t="s">
        <v>760</v>
      </c>
      <c r="K88" s="22" t="str">
        <f t="shared" si="18"/>
        <v/>
      </c>
      <c r="L88" s="26" t="str">
        <f t="shared" si="13"/>
        <v/>
      </c>
      <c r="M88" s="46"/>
      <c r="N88" s="48"/>
      <c r="O88" s="48"/>
      <c r="P88" s="47" t="str">
        <f t="shared" si="14"/>
        <v>-</v>
      </c>
      <c r="Q88" s="47" t="str">
        <f t="shared" si="15"/>
        <v>-</v>
      </c>
      <c r="R88" s="46"/>
      <c r="S88" s="48"/>
      <c r="T88" s="48"/>
      <c r="U88" s="202" t="str">
        <f t="shared" si="16"/>
        <v>-</v>
      </c>
      <c r="V88" s="47" t="str">
        <f t="shared" si="17"/>
        <v>-</v>
      </c>
      <c r="W88" s="224" t="s">
        <v>765</v>
      </c>
    </row>
    <row r="89" spans="1:23" x14ac:dyDescent="0.2">
      <c r="A89" s="229"/>
      <c r="B89" s="5" t="s">
        <v>60</v>
      </c>
      <c r="C89" s="8">
        <v>3702733438</v>
      </c>
      <c r="D89" s="36"/>
      <c r="E89" s="13"/>
      <c r="F89" s="12"/>
      <c r="G89" s="77"/>
      <c r="H89" s="25"/>
      <c r="I89" s="23"/>
      <c r="J89" s="23"/>
      <c r="K89" s="21" t="str">
        <f t="shared" si="18"/>
        <v/>
      </c>
      <c r="L89" s="21" t="str">
        <f t="shared" si="19"/>
        <v/>
      </c>
      <c r="M89" s="46"/>
      <c r="N89" s="48"/>
      <c r="O89" s="48"/>
      <c r="P89" s="47" t="str">
        <f t="shared" si="14"/>
        <v>-</v>
      </c>
      <c r="Q89" s="47" t="str">
        <f t="shared" si="15"/>
        <v>-</v>
      </c>
      <c r="R89" s="46"/>
      <c r="S89" s="48"/>
      <c r="T89" s="48"/>
      <c r="U89" s="202" t="str">
        <f t="shared" si="16"/>
        <v>-</v>
      </c>
      <c r="V89" s="47" t="str">
        <f t="shared" si="17"/>
        <v>-</v>
      </c>
      <c r="W89" s="223"/>
    </row>
    <row r="90" spans="1:23" ht="63" x14ac:dyDescent="0.2">
      <c r="A90" s="229"/>
      <c r="B90" s="6" t="s">
        <v>200</v>
      </c>
      <c r="C90" s="7">
        <v>3702733438</v>
      </c>
      <c r="D90" s="36" t="s">
        <v>258</v>
      </c>
      <c r="E90" s="13" t="s">
        <v>588</v>
      </c>
      <c r="F90" s="12" t="s">
        <v>118</v>
      </c>
      <c r="G90" s="77">
        <v>0.22</v>
      </c>
      <c r="H90" s="25">
        <v>841.06</v>
      </c>
      <c r="I90" s="25">
        <v>841.06</v>
      </c>
      <c r="J90" s="25">
        <v>841.06</v>
      </c>
      <c r="K90" s="26">
        <f t="shared" si="18"/>
        <v>100</v>
      </c>
      <c r="L90" s="26">
        <f t="shared" si="13"/>
        <v>100</v>
      </c>
      <c r="M90" s="47"/>
      <c r="N90" s="34"/>
      <c r="O90" s="34"/>
      <c r="P90" s="47" t="str">
        <f t="shared" si="14"/>
        <v>-</v>
      </c>
      <c r="Q90" s="47" t="str">
        <f t="shared" si="15"/>
        <v>-</v>
      </c>
      <c r="R90" s="47"/>
      <c r="S90" s="34"/>
      <c r="T90" s="34"/>
      <c r="U90" s="202" t="str">
        <f t="shared" si="16"/>
        <v>-</v>
      </c>
      <c r="V90" s="47" t="str">
        <f t="shared" si="17"/>
        <v>-</v>
      </c>
      <c r="W90" s="222" t="s">
        <v>754</v>
      </c>
    </row>
    <row r="91" spans="1:23" ht="47.25" x14ac:dyDescent="0.2">
      <c r="A91" s="88" t="s">
        <v>600</v>
      </c>
      <c r="B91" s="5" t="s">
        <v>79</v>
      </c>
      <c r="C91" s="8">
        <v>3704005258</v>
      </c>
      <c r="D91" s="36" t="s">
        <v>258</v>
      </c>
      <c r="E91" s="13" t="s">
        <v>588</v>
      </c>
      <c r="F91" s="12" t="s">
        <v>220</v>
      </c>
      <c r="G91" s="77">
        <v>0.22</v>
      </c>
      <c r="H91" s="21">
        <v>4649.93</v>
      </c>
      <c r="I91" s="21">
        <v>4592.68</v>
      </c>
      <c r="J91" s="21">
        <v>4761.82</v>
      </c>
      <c r="K91" s="22">
        <f t="shared" ref="K91:K114" si="20">IFERROR(I91/H91*100,"")</f>
        <v>98.768798670087506</v>
      </c>
      <c r="L91" s="22">
        <f t="shared" ref="L91:L114" si="21">IFERROR(J91/I91*100,"")</f>
        <v>103.68281700445054</v>
      </c>
      <c r="M91" s="46">
        <v>5579.42</v>
      </c>
      <c r="N91" s="46">
        <v>5603.07</v>
      </c>
      <c r="O91" s="46">
        <v>5809.42</v>
      </c>
      <c r="P91" s="47">
        <f t="shared" si="14"/>
        <v>100.42387918457474</v>
      </c>
      <c r="Q91" s="47">
        <f t="shared" si="15"/>
        <v>103.68280246364941</v>
      </c>
      <c r="R91" s="46">
        <v>3729.4</v>
      </c>
      <c r="S91" s="46">
        <v>3791.55</v>
      </c>
      <c r="T91" s="46">
        <v>4246.54</v>
      </c>
      <c r="U91" s="202">
        <f t="shared" si="16"/>
        <v>101.66648790690192</v>
      </c>
      <c r="V91" s="47">
        <f t="shared" si="17"/>
        <v>112.00010549775156</v>
      </c>
      <c r="W91" s="222" t="s">
        <v>724</v>
      </c>
    </row>
    <row r="92" spans="1:23" ht="15.75" customHeight="1" x14ac:dyDescent="0.2">
      <c r="A92" s="242" t="s">
        <v>601</v>
      </c>
      <c r="B92" s="5" t="s">
        <v>58</v>
      </c>
      <c r="C92" s="8">
        <v>3703048040</v>
      </c>
      <c r="D92" s="36" t="s">
        <v>338</v>
      </c>
      <c r="E92" s="13" t="s">
        <v>588</v>
      </c>
      <c r="F92" s="12" t="s">
        <v>118</v>
      </c>
      <c r="G92" s="77">
        <v>0.22</v>
      </c>
      <c r="H92" s="21">
        <v>1833.25</v>
      </c>
      <c r="I92" s="21">
        <v>1833.25</v>
      </c>
      <c r="J92" s="21">
        <v>2358.33</v>
      </c>
      <c r="K92" s="22">
        <f t="shared" si="20"/>
        <v>100</v>
      </c>
      <c r="L92" s="22">
        <f t="shared" si="21"/>
        <v>128.6420291831447</v>
      </c>
      <c r="M92" s="46"/>
      <c r="N92" s="48"/>
      <c r="O92" s="48"/>
      <c r="P92" s="47" t="str">
        <f t="shared" si="14"/>
        <v>-</v>
      </c>
      <c r="Q92" s="47" t="str">
        <f t="shared" si="15"/>
        <v>-</v>
      </c>
      <c r="R92" s="46"/>
      <c r="S92" s="48"/>
      <c r="T92" s="48"/>
      <c r="U92" s="202" t="str">
        <f t="shared" si="16"/>
        <v>-</v>
      </c>
      <c r="V92" s="47" t="str">
        <f t="shared" si="17"/>
        <v>-</v>
      </c>
      <c r="W92" s="222" t="s">
        <v>713</v>
      </c>
    </row>
    <row r="93" spans="1:23" ht="31.5" x14ac:dyDescent="0.2">
      <c r="A93" s="243"/>
      <c r="B93" s="5" t="s">
        <v>112</v>
      </c>
      <c r="C93" s="209">
        <v>7729314745</v>
      </c>
      <c r="D93" s="36"/>
      <c r="E93" s="13"/>
      <c r="F93" s="12"/>
      <c r="G93" s="77"/>
      <c r="H93" s="21"/>
      <c r="I93" s="23"/>
      <c r="J93" s="23"/>
      <c r="K93" s="22" t="str">
        <f t="shared" si="20"/>
        <v/>
      </c>
      <c r="L93" s="22" t="str">
        <f t="shared" si="21"/>
        <v/>
      </c>
      <c r="M93" s="47"/>
      <c r="N93" s="34"/>
      <c r="O93" s="34"/>
      <c r="P93" s="47" t="str">
        <f t="shared" si="14"/>
        <v>-</v>
      </c>
      <c r="Q93" s="47" t="str">
        <f t="shared" si="15"/>
        <v>-</v>
      </c>
      <c r="R93" s="47"/>
      <c r="S93" s="34"/>
      <c r="T93" s="34"/>
      <c r="U93" s="202" t="str">
        <f t="shared" si="16"/>
        <v>-</v>
      </c>
      <c r="V93" s="47" t="str">
        <f t="shared" si="17"/>
        <v>-</v>
      </c>
      <c r="W93" s="235" t="s">
        <v>705</v>
      </c>
    </row>
    <row r="94" spans="1:23" x14ac:dyDescent="0.2">
      <c r="A94" s="243"/>
      <c r="B94" s="6" t="s">
        <v>546</v>
      </c>
      <c r="C94" s="209">
        <v>7729314745</v>
      </c>
      <c r="D94" s="220" t="s">
        <v>675</v>
      </c>
      <c r="E94" s="13" t="s">
        <v>588</v>
      </c>
      <c r="F94" s="12" t="s">
        <v>118</v>
      </c>
      <c r="G94" s="77">
        <v>0.22</v>
      </c>
      <c r="H94" s="21">
        <v>8303.9500000000007</v>
      </c>
      <c r="I94" s="21">
        <v>8303.9500000000007</v>
      </c>
      <c r="J94" s="21">
        <v>9665.91</v>
      </c>
      <c r="K94" s="22">
        <f t="shared" ref="K94" si="22">IFERROR(I94/H94*100,"")</f>
        <v>100</v>
      </c>
      <c r="L94" s="22">
        <f t="shared" ref="L94" si="23">IFERROR(J94/I94*100,"")</f>
        <v>116.40135116420498</v>
      </c>
      <c r="M94" s="46"/>
      <c r="N94" s="48"/>
      <c r="O94" s="48"/>
      <c r="P94" s="47" t="str">
        <f t="shared" si="14"/>
        <v>-</v>
      </c>
      <c r="Q94" s="47" t="str">
        <f t="shared" si="15"/>
        <v>-</v>
      </c>
      <c r="R94" s="46"/>
      <c r="S94" s="48"/>
      <c r="T94" s="48"/>
      <c r="U94" s="202" t="str">
        <f t="shared" si="16"/>
        <v>-</v>
      </c>
      <c r="V94" s="47" t="str">
        <f t="shared" si="17"/>
        <v>-</v>
      </c>
      <c r="W94" s="237"/>
    </row>
    <row r="95" spans="1:23" x14ac:dyDescent="0.2">
      <c r="A95" s="243"/>
      <c r="B95" s="5" t="s">
        <v>129</v>
      </c>
      <c r="C95" s="8">
        <v>3703023342</v>
      </c>
      <c r="D95" s="36"/>
      <c r="E95" s="13"/>
      <c r="F95" s="84"/>
      <c r="G95" s="81"/>
      <c r="H95" s="188"/>
      <c r="I95" s="39"/>
      <c r="J95" s="39"/>
      <c r="K95" s="24" t="str">
        <f t="shared" si="20"/>
        <v/>
      </c>
      <c r="L95" s="24" t="str">
        <f t="shared" si="21"/>
        <v/>
      </c>
      <c r="M95" s="46"/>
      <c r="N95" s="48"/>
      <c r="O95" s="48"/>
      <c r="P95" s="47" t="str">
        <f t="shared" si="14"/>
        <v>-</v>
      </c>
      <c r="Q95" s="47" t="str">
        <f t="shared" si="15"/>
        <v>-</v>
      </c>
      <c r="R95" s="46"/>
      <c r="S95" s="48"/>
      <c r="T95" s="48"/>
      <c r="U95" s="202" t="str">
        <f t="shared" si="16"/>
        <v>-</v>
      </c>
      <c r="V95" s="47" t="str">
        <f t="shared" si="17"/>
        <v>-</v>
      </c>
      <c r="W95" s="223"/>
    </row>
    <row r="96" spans="1:23" ht="15.75" customHeight="1" x14ac:dyDescent="0.2">
      <c r="A96" s="243"/>
      <c r="B96" s="6" t="s">
        <v>247</v>
      </c>
      <c r="C96" s="211">
        <v>3703023342</v>
      </c>
      <c r="D96" s="36" t="s">
        <v>258</v>
      </c>
      <c r="E96" s="13" t="s">
        <v>588</v>
      </c>
      <c r="F96" s="12" t="s">
        <v>117</v>
      </c>
      <c r="G96" s="77">
        <v>0</v>
      </c>
      <c r="H96" s="21">
        <v>3193.3</v>
      </c>
      <c r="I96" s="21">
        <v>3193.3</v>
      </c>
      <c r="J96" s="21">
        <v>4383.3599999999997</v>
      </c>
      <c r="K96" s="22">
        <f t="shared" si="20"/>
        <v>100</v>
      </c>
      <c r="L96" s="22">
        <f t="shared" si="21"/>
        <v>137.26740362634266</v>
      </c>
      <c r="M96" s="46"/>
      <c r="N96" s="46"/>
      <c r="O96" s="46"/>
      <c r="P96" s="47" t="str">
        <f t="shared" si="14"/>
        <v>-</v>
      </c>
      <c r="Q96" s="47" t="str">
        <f t="shared" si="15"/>
        <v>-</v>
      </c>
      <c r="R96" s="46">
        <v>2787.85</v>
      </c>
      <c r="S96" s="46">
        <v>2787.85</v>
      </c>
      <c r="T96" s="46">
        <v>3122.39</v>
      </c>
      <c r="U96" s="202">
        <f t="shared" si="16"/>
        <v>100</v>
      </c>
      <c r="V96" s="47">
        <f t="shared" si="17"/>
        <v>111.99992826012877</v>
      </c>
      <c r="W96" s="222" t="s">
        <v>650</v>
      </c>
    </row>
    <row r="97" spans="1:23" x14ac:dyDescent="0.2">
      <c r="A97" s="243"/>
      <c r="B97" s="5" t="s">
        <v>104</v>
      </c>
      <c r="C97" s="8">
        <v>3713007692</v>
      </c>
      <c r="D97" s="36"/>
      <c r="E97" s="13"/>
      <c r="F97" s="84"/>
      <c r="G97" s="81"/>
      <c r="H97" s="21"/>
      <c r="I97" s="23"/>
      <c r="J97" s="23"/>
      <c r="K97" s="22" t="str">
        <f t="shared" si="20"/>
        <v/>
      </c>
      <c r="L97" s="22" t="str">
        <f t="shared" si="21"/>
        <v/>
      </c>
      <c r="M97" s="47"/>
      <c r="N97" s="34"/>
      <c r="O97" s="34"/>
      <c r="P97" s="47" t="str">
        <f t="shared" si="14"/>
        <v>-</v>
      </c>
      <c r="Q97" s="47" t="str">
        <f t="shared" si="15"/>
        <v>-</v>
      </c>
      <c r="R97" s="47"/>
      <c r="S97" s="34"/>
      <c r="T97" s="34"/>
      <c r="U97" s="202" t="str">
        <f t="shared" si="16"/>
        <v>-</v>
      </c>
      <c r="V97" s="47" t="str">
        <f t="shared" si="17"/>
        <v>-</v>
      </c>
      <c r="W97" s="221"/>
    </row>
    <row r="98" spans="1:23" x14ac:dyDescent="0.2">
      <c r="A98" s="243"/>
      <c r="B98" s="6" t="s">
        <v>82</v>
      </c>
      <c r="C98" s="8">
        <v>3713007692</v>
      </c>
      <c r="D98" s="36" t="s">
        <v>263</v>
      </c>
      <c r="E98" s="13" t="s">
        <v>588</v>
      </c>
      <c r="F98" s="12" t="s">
        <v>117</v>
      </c>
      <c r="G98" s="77">
        <v>0.05</v>
      </c>
      <c r="H98" s="21">
        <v>3098.07</v>
      </c>
      <c r="I98" s="21">
        <v>3000.7</v>
      </c>
      <c r="J98" s="21">
        <v>3359.6</v>
      </c>
      <c r="K98" s="22">
        <f t="shared" si="20"/>
        <v>96.857075534122856</v>
      </c>
      <c r="L98" s="22">
        <f t="shared" si="21"/>
        <v>111.96054254007399</v>
      </c>
      <c r="M98" s="46">
        <v>3098.07</v>
      </c>
      <c r="N98" s="46">
        <v>3150.74</v>
      </c>
      <c r="O98" s="46">
        <v>3527.58</v>
      </c>
      <c r="P98" s="47">
        <f t="shared" si="14"/>
        <v>101.70009070163036</v>
      </c>
      <c r="Q98" s="47">
        <f t="shared" si="15"/>
        <v>111.96036486666625</v>
      </c>
      <c r="R98" s="46"/>
      <c r="S98" s="48"/>
      <c r="T98" s="48"/>
      <c r="U98" s="202" t="str">
        <f t="shared" si="16"/>
        <v>-</v>
      </c>
      <c r="V98" s="47" t="str">
        <f t="shared" si="17"/>
        <v>-</v>
      </c>
      <c r="W98" s="225" t="s">
        <v>701</v>
      </c>
    </row>
    <row r="99" spans="1:23" x14ac:dyDescent="0.2">
      <c r="A99" s="243"/>
      <c r="B99" s="6" t="s">
        <v>105</v>
      </c>
      <c r="C99" s="8">
        <v>3713007692</v>
      </c>
      <c r="D99" s="36" t="s">
        <v>338</v>
      </c>
      <c r="E99" s="13" t="s">
        <v>588</v>
      </c>
      <c r="F99" s="12" t="s">
        <v>117</v>
      </c>
      <c r="G99" s="77">
        <v>0.05</v>
      </c>
      <c r="H99" s="21">
        <v>3675.58</v>
      </c>
      <c r="I99" s="21">
        <v>3675.58</v>
      </c>
      <c r="J99" s="21">
        <v>5346.35</v>
      </c>
      <c r="K99" s="22">
        <f t="shared" si="20"/>
        <v>100</v>
      </c>
      <c r="L99" s="22">
        <f t="shared" si="21"/>
        <v>145.45595525059991</v>
      </c>
      <c r="M99" s="46"/>
      <c r="N99" s="46">
        <v>3859.36</v>
      </c>
      <c r="O99" s="46">
        <v>5613.67</v>
      </c>
      <c r="P99" s="47" t="str">
        <f t="shared" si="14"/>
        <v>-</v>
      </c>
      <c r="Q99" s="47">
        <f t="shared" si="15"/>
        <v>145.45598233904067</v>
      </c>
      <c r="R99" s="46">
        <v>3656.17</v>
      </c>
      <c r="S99" s="46">
        <v>3718.32</v>
      </c>
      <c r="T99" s="46">
        <v>4164.5200000000004</v>
      </c>
      <c r="U99" s="202">
        <f t="shared" si="16"/>
        <v>101.69986625348383</v>
      </c>
      <c r="V99" s="47">
        <f t="shared" si="17"/>
        <v>112.00004303018569</v>
      </c>
      <c r="W99" s="222" t="s">
        <v>700</v>
      </c>
    </row>
    <row r="100" spans="1:23" x14ac:dyDescent="0.2">
      <c r="A100" s="243"/>
      <c r="B100" s="5" t="s">
        <v>70</v>
      </c>
      <c r="C100" s="211">
        <v>3713003497</v>
      </c>
      <c r="D100" s="36" t="s">
        <v>258</v>
      </c>
      <c r="E100" s="13" t="s">
        <v>588</v>
      </c>
      <c r="F100" s="12" t="s">
        <v>220</v>
      </c>
      <c r="G100" s="77">
        <v>0.22</v>
      </c>
      <c r="H100" s="21">
        <v>1744.13</v>
      </c>
      <c r="I100" s="21">
        <v>1744.13</v>
      </c>
      <c r="J100" s="21">
        <v>2725.98</v>
      </c>
      <c r="K100" s="21">
        <f t="shared" si="20"/>
        <v>100</v>
      </c>
      <c r="L100" s="22">
        <f t="shared" si="21"/>
        <v>156.29454226462477</v>
      </c>
      <c r="M100" s="46">
        <v>2092.96</v>
      </c>
      <c r="N100" s="46">
        <v>2127.84</v>
      </c>
      <c r="O100" s="46">
        <v>3325.7</v>
      </c>
      <c r="P100" s="47">
        <f t="shared" si="14"/>
        <v>101.66653925540861</v>
      </c>
      <c r="Q100" s="47">
        <f t="shared" si="15"/>
        <v>156.29464621400103</v>
      </c>
      <c r="R100" s="46"/>
      <c r="S100" s="48"/>
      <c r="T100" s="46">
        <v>2383.1799999999998</v>
      </c>
      <c r="U100" s="202" t="str">
        <f t="shared" si="16"/>
        <v>-</v>
      </c>
      <c r="V100" s="166">
        <f>T100/N100*100</f>
        <v>111.99996240318819</v>
      </c>
      <c r="W100" s="222" t="s">
        <v>649</v>
      </c>
    </row>
    <row r="101" spans="1:23" x14ac:dyDescent="0.2">
      <c r="A101" s="243"/>
      <c r="B101" s="5" t="s">
        <v>130</v>
      </c>
      <c r="C101" s="8">
        <v>3703022998</v>
      </c>
      <c r="D101" s="36"/>
      <c r="E101" s="43"/>
      <c r="F101" s="84"/>
      <c r="G101" s="81"/>
      <c r="H101" s="21"/>
      <c r="I101" s="23"/>
      <c r="J101" s="23"/>
      <c r="K101" s="22" t="str">
        <f t="shared" si="20"/>
        <v/>
      </c>
      <c r="L101" s="22" t="str">
        <f t="shared" si="21"/>
        <v/>
      </c>
      <c r="M101" s="47"/>
      <c r="N101" s="34"/>
      <c r="O101" s="34"/>
      <c r="P101" s="47" t="str">
        <f t="shared" si="14"/>
        <v>-</v>
      </c>
      <c r="Q101" s="47" t="str">
        <f t="shared" si="15"/>
        <v>-</v>
      </c>
      <c r="R101" s="47"/>
      <c r="S101" s="34"/>
      <c r="T101" s="34"/>
      <c r="U101" s="202" t="str">
        <f t="shared" si="16"/>
        <v>-</v>
      </c>
      <c r="V101" s="47" t="str">
        <f t="shared" si="17"/>
        <v>-</v>
      </c>
      <c r="W101" s="223"/>
    </row>
    <row r="102" spans="1:23" x14ac:dyDescent="0.2">
      <c r="A102" s="243"/>
      <c r="B102" s="73" t="s">
        <v>531</v>
      </c>
      <c r="C102" s="8">
        <v>3703022998</v>
      </c>
      <c r="D102" s="36" t="s">
        <v>263</v>
      </c>
      <c r="E102" s="13" t="s">
        <v>588</v>
      </c>
      <c r="F102" s="12" t="s">
        <v>117</v>
      </c>
      <c r="G102" s="77">
        <v>0.05</v>
      </c>
      <c r="H102" s="21">
        <v>4305.46</v>
      </c>
      <c r="I102" s="21">
        <v>4305.46</v>
      </c>
      <c r="J102" s="21">
        <v>5068.18</v>
      </c>
      <c r="K102" s="22">
        <f t="shared" si="20"/>
        <v>100</v>
      </c>
      <c r="L102" s="22">
        <f t="shared" si="21"/>
        <v>117.71518025948447</v>
      </c>
      <c r="M102" s="46"/>
      <c r="N102" s="46">
        <v>4520.7299999999996</v>
      </c>
      <c r="O102" s="46">
        <v>5321.59</v>
      </c>
      <c r="P102" s="47" t="str">
        <f t="shared" si="14"/>
        <v>-</v>
      </c>
      <c r="Q102" s="47">
        <f t="shared" si="15"/>
        <v>117.71528049673394</v>
      </c>
      <c r="R102" s="46">
        <v>3729.4</v>
      </c>
      <c r="S102" s="46">
        <v>3792.79</v>
      </c>
      <c r="T102" s="46">
        <v>4247.92</v>
      </c>
      <c r="U102" s="202">
        <f t="shared" si="16"/>
        <v>101.6997372231458</v>
      </c>
      <c r="V102" s="47">
        <f t="shared" si="17"/>
        <v>111.99987344408733</v>
      </c>
      <c r="W102" s="231" t="s">
        <v>702</v>
      </c>
    </row>
    <row r="103" spans="1:23" x14ac:dyDescent="0.2">
      <c r="A103" s="243"/>
      <c r="B103" s="73" t="s">
        <v>506</v>
      </c>
      <c r="C103" s="8">
        <v>3703022998</v>
      </c>
      <c r="D103" s="36" t="s">
        <v>263</v>
      </c>
      <c r="E103" s="13" t="s">
        <v>588</v>
      </c>
      <c r="F103" s="12" t="s">
        <v>117</v>
      </c>
      <c r="G103" s="77">
        <v>0.05</v>
      </c>
      <c r="H103" s="21">
        <v>5693.22</v>
      </c>
      <c r="I103" s="21">
        <v>5693.22</v>
      </c>
      <c r="J103" s="21">
        <v>6764.81</v>
      </c>
      <c r="K103" s="22">
        <f t="shared" si="20"/>
        <v>100</v>
      </c>
      <c r="L103" s="22">
        <f t="shared" si="21"/>
        <v>118.82221308855094</v>
      </c>
      <c r="M103" s="46"/>
      <c r="N103" s="46">
        <v>5977.88</v>
      </c>
      <c r="O103" s="46">
        <v>7103.05</v>
      </c>
      <c r="P103" s="47" t="str">
        <f t="shared" si="14"/>
        <v>-</v>
      </c>
      <c r="Q103" s="47">
        <f t="shared" si="15"/>
        <v>118.82222460136369</v>
      </c>
      <c r="R103" s="46">
        <v>3729.4</v>
      </c>
      <c r="S103" s="46">
        <v>3792.79</v>
      </c>
      <c r="T103" s="46">
        <v>4247.92</v>
      </c>
      <c r="U103" s="202">
        <f t="shared" si="16"/>
        <v>101.6997372231458</v>
      </c>
      <c r="V103" s="47">
        <f t="shared" si="17"/>
        <v>111.99987344408733</v>
      </c>
      <c r="W103" s="231"/>
    </row>
    <row r="104" spans="1:23" ht="31.5" x14ac:dyDescent="0.2">
      <c r="A104" s="243"/>
      <c r="B104" s="5" t="s">
        <v>131</v>
      </c>
      <c r="C104" s="8">
        <v>3713005751</v>
      </c>
      <c r="D104" s="36" t="s">
        <v>258</v>
      </c>
      <c r="E104" s="13" t="s">
        <v>588</v>
      </c>
      <c r="F104" s="12" t="s">
        <v>117</v>
      </c>
      <c r="G104" s="77">
        <v>0</v>
      </c>
      <c r="H104" s="21">
        <v>2461.81</v>
      </c>
      <c r="I104" s="21">
        <v>2461.81</v>
      </c>
      <c r="J104" s="21">
        <v>3161.54</v>
      </c>
      <c r="K104" s="22">
        <f t="shared" si="20"/>
        <v>100</v>
      </c>
      <c r="L104" s="22">
        <f t="shared" si="21"/>
        <v>128.42339579415145</v>
      </c>
      <c r="M104" s="47"/>
      <c r="N104" s="34"/>
      <c r="O104" s="34"/>
      <c r="P104" s="47" t="str">
        <f t="shared" si="14"/>
        <v>-</v>
      </c>
      <c r="Q104" s="47" t="str">
        <f t="shared" si="15"/>
        <v>-</v>
      </c>
      <c r="R104" s="47"/>
      <c r="S104" s="34"/>
      <c r="T104" s="34"/>
      <c r="U104" s="202" t="str">
        <f t="shared" si="16"/>
        <v>-</v>
      </c>
      <c r="V104" s="47" t="str">
        <f t="shared" si="17"/>
        <v>-</v>
      </c>
      <c r="W104" s="222" t="s">
        <v>651</v>
      </c>
    </row>
    <row r="105" spans="1:23" x14ac:dyDescent="0.2">
      <c r="A105" s="243"/>
      <c r="B105" s="5" t="s">
        <v>19</v>
      </c>
      <c r="C105" s="8">
        <v>3713005769</v>
      </c>
      <c r="D105" s="36" t="s">
        <v>263</v>
      </c>
      <c r="E105" s="13" t="s">
        <v>588</v>
      </c>
      <c r="F105" s="12" t="s">
        <v>220</v>
      </c>
      <c r="G105" s="77">
        <v>0.22</v>
      </c>
      <c r="H105" s="25">
        <v>1883.94</v>
      </c>
      <c r="I105" s="25">
        <v>1883.94</v>
      </c>
      <c r="J105" s="25">
        <v>1990.48</v>
      </c>
      <c r="K105" s="22">
        <f t="shared" si="20"/>
        <v>100</v>
      </c>
      <c r="L105" s="22">
        <f t="shared" si="21"/>
        <v>105.65516948522777</v>
      </c>
      <c r="M105" s="46">
        <v>2260.73</v>
      </c>
      <c r="N105" s="46">
        <v>2298.41</v>
      </c>
      <c r="O105" s="46">
        <v>2428.39</v>
      </c>
      <c r="P105" s="47">
        <f t="shared" si="14"/>
        <v>101.66671827241642</v>
      </c>
      <c r="Q105" s="47">
        <f t="shared" si="15"/>
        <v>105.65521382172894</v>
      </c>
      <c r="R105" s="46"/>
      <c r="S105" s="48"/>
      <c r="T105" s="48"/>
      <c r="U105" s="202" t="str">
        <f t="shared" si="16"/>
        <v>-</v>
      </c>
      <c r="V105" s="47" t="str">
        <f t="shared" si="17"/>
        <v>-</v>
      </c>
      <c r="W105" s="222" t="s">
        <v>648</v>
      </c>
    </row>
    <row r="106" spans="1:23" x14ac:dyDescent="0.25">
      <c r="A106" s="243"/>
      <c r="B106" s="75" t="s">
        <v>83</v>
      </c>
      <c r="C106" s="8">
        <v>4403006732</v>
      </c>
      <c r="D106" s="36"/>
      <c r="E106" s="210"/>
      <c r="F106" s="14"/>
      <c r="G106" s="78"/>
      <c r="H106" s="21"/>
      <c r="I106" s="23"/>
      <c r="J106" s="23"/>
      <c r="K106" s="22" t="str">
        <f t="shared" si="20"/>
        <v/>
      </c>
      <c r="L106" s="22" t="str">
        <f t="shared" si="21"/>
        <v/>
      </c>
      <c r="M106" s="47"/>
      <c r="N106" s="34"/>
      <c r="O106" s="34"/>
      <c r="P106" s="47" t="str">
        <f t="shared" si="14"/>
        <v>-</v>
      </c>
      <c r="Q106" s="47" t="str">
        <f t="shared" si="15"/>
        <v>-</v>
      </c>
      <c r="R106" s="47"/>
      <c r="S106" s="34"/>
      <c r="T106" s="34"/>
      <c r="U106" s="202" t="str">
        <f t="shared" si="16"/>
        <v>-</v>
      </c>
      <c r="V106" s="47" t="str">
        <f t="shared" si="17"/>
        <v>-</v>
      </c>
      <c r="W106" s="231" t="s">
        <v>757</v>
      </c>
    </row>
    <row r="107" spans="1:23" x14ac:dyDescent="0.2">
      <c r="A107" s="243"/>
      <c r="B107" s="6" t="s">
        <v>224</v>
      </c>
      <c r="C107" s="8">
        <v>4403006732</v>
      </c>
      <c r="D107" s="36" t="s">
        <v>263</v>
      </c>
      <c r="E107" s="13" t="s">
        <v>588</v>
      </c>
      <c r="F107" s="12" t="s">
        <v>220</v>
      </c>
      <c r="G107" s="77">
        <v>0.22</v>
      </c>
      <c r="H107" s="21">
        <v>2943.47</v>
      </c>
      <c r="I107" s="21">
        <v>2688.53</v>
      </c>
      <c r="J107" s="21">
        <v>2835.44</v>
      </c>
      <c r="K107" s="22">
        <f t="shared" si="20"/>
        <v>91.338794008432231</v>
      </c>
      <c r="L107" s="22">
        <f t="shared" si="21"/>
        <v>105.46432437056681</v>
      </c>
      <c r="M107" s="46">
        <v>3090.64</v>
      </c>
      <c r="N107" s="46">
        <v>3280.01</v>
      </c>
      <c r="O107" s="46">
        <v>3459.24</v>
      </c>
      <c r="P107" s="47">
        <f>IFERROR(N107/M107*100,"-")</f>
        <v>106.12720989827351</v>
      </c>
      <c r="Q107" s="47">
        <f t="shared" si="15"/>
        <v>105.464312608803</v>
      </c>
      <c r="R107" s="46">
        <v>2944.81</v>
      </c>
      <c r="S107" s="46">
        <v>2994.86</v>
      </c>
      <c r="T107" s="46">
        <v>3354.24</v>
      </c>
      <c r="U107" s="202">
        <f t="shared" si="16"/>
        <v>101.69960031377236</v>
      </c>
      <c r="V107" s="47">
        <f t="shared" si="17"/>
        <v>111.99989315026411</v>
      </c>
      <c r="W107" s="231"/>
    </row>
    <row r="108" spans="1:23" x14ac:dyDescent="0.2">
      <c r="A108" s="243"/>
      <c r="B108" s="6" t="s">
        <v>225</v>
      </c>
      <c r="C108" s="8">
        <v>4403006732</v>
      </c>
      <c r="D108" s="36" t="s">
        <v>263</v>
      </c>
      <c r="E108" s="13" t="s">
        <v>588</v>
      </c>
      <c r="F108" s="12" t="s">
        <v>220</v>
      </c>
      <c r="G108" s="77">
        <v>0.22</v>
      </c>
      <c r="H108" s="21">
        <v>6704.84</v>
      </c>
      <c r="I108" s="21">
        <v>5858.74</v>
      </c>
      <c r="J108" s="21">
        <v>6017.53</v>
      </c>
      <c r="K108" s="22">
        <f t="shared" si="20"/>
        <v>87.380757780946297</v>
      </c>
      <c r="L108" s="22">
        <f t="shared" si="21"/>
        <v>102.71030972529928</v>
      </c>
      <c r="M108" s="46">
        <v>7040.08</v>
      </c>
      <c r="N108" s="46">
        <v>7147.66</v>
      </c>
      <c r="O108" s="46">
        <v>7341.39</v>
      </c>
      <c r="P108" s="47">
        <f>IFERROR(N108/M108*100,"-")</f>
        <v>101.52810763514051</v>
      </c>
      <c r="Q108" s="47">
        <f>IFERROR(O108/N108*100,"-")</f>
        <v>102.71039752870171</v>
      </c>
      <c r="R108" s="46">
        <v>741.57</v>
      </c>
      <c r="S108" s="46">
        <v>754.17</v>
      </c>
      <c r="T108" s="46">
        <v>844.67</v>
      </c>
      <c r="U108" s="202">
        <f>IFERROR(S108/R108*100,"-")</f>
        <v>101.69909785994578</v>
      </c>
      <c r="V108" s="47">
        <f>IFERROR(T108/S108*100,"-")</f>
        <v>111.9999469615604</v>
      </c>
      <c r="W108" s="231"/>
    </row>
    <row r="109" spans="1:23" x14ac:dyDescent="0.2">
      <c r="A109" s="243"/>
      <c r="B109" s="6" t="s">
        <v>226</v>
      </c>
      <c r="C109" s="8">
        <v>4403006732</v>
      </c>
      <c r="D109" s="36" t="s">
        <v>675</v>
      </c>
      <c r="E109" s="13" t="s">
        <v>588</v>
      </c>
      <c r="F109" s="12" t="s">
        <v>220</v>
      </c>
      <c r="G109" s="77">
        <v>0.22</v>
      </c>
      <c r="H109" s="21">
        <v>4508.58</v>
      </c>
      <c r="I109" s="21">
        <v>4213.8999999999996</v>
      </c>
      <c r="J109" s="21">
        <v>4349.67</v>
      </c>
      <c r="K109" s="22">
        <f t="shared" si="20"/>
        <v>93.46401749553074</v>
      </c>
      <c r="L109" s="22">
        <f t="shared" si="21"/>
        <v>103.22195590782886</v>
      </c>
      <c r="M109" s="46"/>
      <c r="N109" s="46">
        <v>5140.96</v>
      </c>
      <c r="O109" s="46">
        <v>5306.6</v>
      </c>
      <c r="P109" s="47" t="str">
        <f t="shared" si="14"/>
        <v>-</v>
      </c>
      <c r="Q109" s="47">
        <f t="shared" si="15"/>
        <v>103.22196632535558</v>
      </c>
      <c r="R109" s="46">
        <v>3516.65</v>
      </c>
      <c r="S109" s="46">
        <v>3576.42</v>
      </c>
      <c r="T109" s="46">
        <v>4005.59</v>
      </c>
      <c r="U109" s="202">
        <f t="shared" si="16"/>
        <v>101.69962890819389</v>
      </c>
      <c r="V109" s="47">
        <f t="shared" si="17"/>
        <v>111.99998881563127</v>
      </c>
      <c r="W109" s="231"/>
    </row>
    <row r="110" spans="1:23" x14ac:dyDescent="0.2">
      <c r="A110" s="244"/>
      <c r="B110" s="116" t="s">
        <v>541</v>
      </c>
      <c r="C110" s="8">
        <v>4403006732</v>
      </c>
      <c r="D110" s="36" t="s">
        <v>341</v>
      </c>
      <c r="E110" s="13" t="s">
        <v>588</v>
      </c>
      <c r="F110" s="12" t="s">
        <v>220</v>
      </c>
      <c r="G110" s="77">
        <v>0.22</v>
      </c>
      <c r="H110" s="21">
        <v>10910.81</v>
      </c>
      <c r="I110" s="21">
        <v>10910.81</v>
      </c>
      <c r="J110" s="21">
        <v>15471.63</v>
      </c>
      <c r="K110" s="22">
        <f t="shared" ref="K110" si="24">IFERROR(I110/H110*100,"")</f>
        <v>100</v>
      </c>
      <c r="L110" s="22">
        <f t="shared" ref="L110" si="25">IFERROR(J110/I110*100,"")</f>
        <v>141.8009295368538</v>
      </c>
      <c r="M110" s="46">
        <v>13092.97</v>
      </c>
      <c r="N110" s="46">
        <v>13311.19</v>
      </c>
      <c r="O110" s="46">
        <v>18875.39</v>
      </c>
      <c r="P110" s="47">
        <f t="shared" si="14"/>
        <v>101.66669594446486</v>
      </c>
      <c r="Q110" s="47">
        <f t="shared" si="15"/>
        <v>141.80092087935037</v>
      </c>
      <c r="R110" s="46">
        <v>3656.17</v>
      </c>
      <c r="S110" s="46">
        <v>3717.11</v>
      </c>
      <c r="T110" s="46">
        <v>4163.16</v>
      </c>
      <c r="U110" s="202">
        <f t="shared" si="16"/>
        <v>101.66677151226557</v>
      </c>
      <c r="V110" s="47">
        <f t="shared" si="17"/>
        <v>111.99991391161413</v>
      </c>
      <c r="W110" s="222" t="s">
        <v>685</v>
      </c>
    </row>
    <row r="111" spans="1:23" x14ac:dyDescent="0.2">
      <c r="A111" s="229" t="s">
        <v>602</v>
      </c>
      <c r="B111" s="5" t="s">
        <v>100</v>
      </c>
      <c r="C111" s="8">
        <v>3703023543</v>
      </c>
      <c r="D111" s="36" t="s">
        <v>263</v>
      </c>
      <c r="E111" s="13" t="s">
        <v>588</v>
      </c>
      <c r="F111" s="12" t="s">
        <v>118</v>
      </c>
      <c r="G111" s="77">
        <v>0.22</v>
      </c>
      <c r="H111" s="21">
        <v>3293.19</v>
      </c>
      <c r="I111" s="21">
        <v>3293.19</v>
      </c>
      <c r="J111" s="21">
        <v>3797.05</v>
      </c>
      <c r="K111" s="22">
        <f t="shared" si="20"/>
        <v>100</v>
      </c>
      <c r="L111" s="22">
        <f t="shared" si="21"/>
        <v>115.30005860578953</v>
      </c>
      <c r="M111" s="46">
        <v>3951.83</v>
      </c>
      <c r="N111" s="46">
        <v>4017.69</v>
      </c>
      <c r="O111" s="46">
        <v>4632.3999999999996</v>
      </c>
      <c r="P111" s="47">
        <f t="shared" ref="P111" si="26">IFERROR(N111/M111*100,"-")</f>
        <v>101.66656966519309</v>
      </c>
      <c r="Q111" s="47">
        <f t="shared" ref="Q111" si="27">IFERROR(O111/N111*100,"-")</f>
        <v>115.30008537244036</v>
      </c>
      <c r="R111" s="46">
        <v>3729.4</v>
      </c>
      <c r="S111" s="46">
        <v>3791.55</v>
      </c>
      <c r="T111" s="46">
        <v>4246.54</v>
      </c>
      <c r="U111" s="202">
        <f t="shared" ref="U111" si="28">IFERROR(S111/R111*100,"-")</f>
        <v>101.66648790690192</v>
      </c>
      <c r="V111" s="47">
        <f t="shared" ref="V111" si="29">IFERROR(T111/S111*100,"-")</f>
        <v>112.00010549775156</v>
      </c>
      <c r="W111" s="222" t="s">
        <v>696</v>
      </c>
    </row>
    <row r="112" spans="1:23" x14ac:dyDescent="0.2">
      <c r="A112" s="229"/>
      <c r="B112" s="5" t="s">
        <v>319</v>
      </c>
      <c r="C112" s="8">
        <v>3702263775</v>
      </c>
      <c r="D112" s="36"/>
      <c r="E112" s="13"/>
      <c r="F112" s="12"/>
      <c r="G112" s="77"/>
      <c r="H112" s="21"/>
      <c r="I112" s="23"/>
      <c r="J112" s="23"/>
      <c r="K112" s="22" t="str">
        <f t="shared" si="20"/>
        <v/>
      </c>
      <c r="L112" s="22" t="str">
        <f t="shared" si="21"/>
        <v/>
      </c>
      <c r="M112" s="46"/>
      <c r="N112" s="48"/>
      <c r="O112" s="48"/>
      <c r="P112" s="47" t="str">
        <f t="shared" si="14"/>
        <v>-</v>
      </c>
      <c r="Q112" s="47" t="str">
        <f t="shared" si="15"/>
        <v>-</v>
      </c>
      <c r="R112" s="46"/>
      <c r="S112" s="48"/>
      <c r="T112" s="48"/>
      <c r="U112" s="202" t="str">
        <f t="shared" si="16"/>
        <v>-</v>
      </c>
      <c r="V112" s="47" t="str">
        <f t="shared" si="17"/>
        <v>-</v>
      </c>
      <c r="W112" s="231" t="s">
        <v>644</v>
      </c>
    </row>
    <row r="113" spans="1:23" x14ac:dyDescent="0.2">
      <c r="A113" s="229"/>
      <c r="B113" s="6" t="s">
        <v>101</v>
      </c>
      <c r="C113" s="8">
        <v>3702263775</v>
      </c>
      <c r="D113" s="36" t="s">
        <v>675</v>
      </c>
      <c r="E113" s="13" t="s">
        <v>588</v>
      </c>
      <c r="F113" s="12" t="s">
        <v>118</v>
      </c>
      <c r="G113" s="77">
        <v>0.22</v>
      </c>
      <c r="H113" s="21">
        <v>2425.7399999999998</v>
      </c>
      <c r="I113" s="21">
        <v>2425.7399999999998</v>
      </c>
      <c r="J113" s="21">
        <v>2809.01</v>
      </c>
      <c r="K113" s="22">
        <f t="shared" si="20"/>
        <v>100</v>
      </c>
      <c r="L113" s="22">
        <f t="shared" si="21"/>
        <v>115.80012697156334</v>
      </c>
      <c r="M113" s="46"/>
      <c r="N113" s="34"/>
      <c r="O113" s="34"/>
      <c r="P113" s="47" t="str">
        <f t="shared" si="14"/>
        <v>-</v>
      </c>
      <c r="Q113" s="47" t="str">
        <f t="shared" si="15"/>
        <v>-</v>
      </c>
      <c r="R113" s="47"/>
      <c r="S113" s="34"/>
      <c r="T113" s="34"/>
      <c r="U113" s="202" t="str">
        <f t="shared" si="16"/>
        <v>-</v>
      </c>
      <c r="V113" s="47" t="str">
        <f t="shared" si="17"/>
        <v>-</v>
      </c>
      <c r="W113" s="231"/>
    </row>
    <row r="114" spans="1:23" x14ac:dyDescent="0.2">
      <c r="A114" s="229"/>
      <c r="B114" s="6" t="s">
        <v>227</v>
      </c>
      <c r="C114" s="8">
        <v>3702263775</v>
      </c>
      <c r="D114" s="36" t="s">
        <v>675</v>
      </c>
      <c r="E114" s="13" t="s">
        <v>588</v>
      </c>
      <c r="F114" s="12" t="s">
        <v>220</v>
      </c>
      <c r="G114" s="77">
        <v>0.22</v>
      </c>
      <c r="H114" s="21">
        <v>3745.54</v>
      </c>
      <c r="I114" s="21">
        <v>3745.54</v>
      </c>
      <c r="J114" s="21">
        <v>4254.12</v>
      </c>
      <c r="K114" s="22">
        <f t="shared" si="20"/>
        <v>100</v>
      </c>
      <c r="L114" s="22">
        <f t="shared" si="21"/>
        <v>113.57828243724538</v>
      </c>
      <c r="M114" s="46"/>
      <c r="N114" s="46">
        <v>4569.5600000000004</v>
      </c>
      <c r="O114" s="46">
        <v>5190.03</v>
      </c>
      <c r="P114" s="47" t="str">
        <f t="shared" si="14"/>
        <v>-</v>
      </c>
      <c r="Q114" s="47">
        <f t="shared" si="15"/>
        <v>113.57833139295685</v>
      </c>
      <c r="R114" s="46">
        <v>3566.31</v>
      </c>
      <c r="S114" s="46">
        <v>3625.75</v>
      </c>
      <c r="T114" s="46">
        <v>4060.84</v>
      </c>
      <c r="U114" s="202">
        <f t="shared" si="16"/>
        <v>101.66670872694745</v>
      </c>
      <c r="V114" s="47">
        <f t="shared" si="17"/>
        <v>112.00000000000001</v>
      </c>
      <c r="W114" s="231"/>
    </row>
    <row r="115" spans="1:23" x14ac:dyDescent="0.2">
      <c r="A115" s="229"/>
      <c r="B115" s="5" t="s">
        <v>26</v>
      </c>
      <c r="C115" s="8">
        <v>3703000592</v>
      </c>
      <c r="D115" s="36" t="s">
        <v>258</v>
      </c>
      <c r="E115" s="13" t="s">
        <v>588</v>
      </c>
      <c r="F115" s="12" t="s">
        <v>220</v>
      </c>
      <c r="G115" s="77">
        <v>0.22</v>
      </c>
      <c r="H115" s="21">
        <v>2353.48</v>
      </c>
      <c r="I115" s="21">
        <v>2353.48</v>
      </c>
      <c r="J115" s="21">
        <v>2806.82</v>
      </c>
      <c r="K115" s="22">
        <f t="shared" ref="K115:K130" si="30">IFERROR(I115/H115*100,"")</f>
        <v>100</v>
      </c>
      <c r="L115" s="22">
        <f t="shared" ref="L115:L130" si="31">IFERROR(J115/I115*100,"")</f>
        <v>119.26253887859681</v>
      </c>
      <c r="M115" s="46">
        <v>2824.18</v>
      </c>
      <c r="N115" s="46">
        <v>2871.25</v>
      </c>
      <c r="O115" s="46">
        <v>3424.32</v>
      </c>
      <c r="P115" s="47">
        <f t="shared" si="14"/>
        <v>101.66667846950266</v>
      </c>
      <c r="Q115" s="47">
        <f t="shared" si="15"/>
        <v>119.2623421854593</v>
      </c>
      <c r="R115" s="46"/>
      <c r="S115" s="46"/>
      <c r="T115" s="46">
        <v>3215.8</v>
      </c>
      <c r="U115" s="202" t="str">
        <f t="shared" si="16"/>
        <v>-</v>
      </c>
      <c r="V115" s="166">
        <f>IFERROR(T115/N115*100,"-")</f>
        <v>112.00000000000001</v>
      </c>
      <c r="W115" s="222" t="s">
        <v>669</v>
      </c>
    </row>
    <row r="116" spans="1:23" x14ac:dyDescent="0.2">
      <c r="A116" s="229"/>
      <c r="B116" s="5" t="s">
        <v>65</v>
      </c>
      <c r="C116" s="8">
        <v>3703000190</v>
      </c>
      <c r="D116" s="36" t="s">
        <v>258</v>
      </c>
      <c r="E116" s="13" t="s">
        <v>588</v>
      </c>
      <c r="F116" s="12" t="s">
        <v>220</v>
      </c>
      <c r="G116" s="77">
        <v>0.22</v>
      </c>
      <c r="H116" s="21">
        <v>2905.47</v>
      </c>
      <c r="I116" s="21">
        <v>2905.47</v>
      </c>
      <c r="J116" s="21">
        <v>3225.15</v>
      </c>
      <c r="K116" s="22">
        <f>IFERROR(I116/H116*100,"")</f>
        <v>100</v>
      </c>
      <c r="L116" s="22">
        <f>IFERROR(J116/I116*100,"")</f>
        <v>111.0026949168293</v>
      </c>
      <c r="M116" s="46">
        <v>3486.56</v>
      </c>
      <c r="N116" s="46">
        <v>3544.67</v>
      </c>
      <c r="O116" s="46">
        <v>3934.68</v>
      </c>
      <c r="P116" s="47">
        <f>IFERROR(N116/M116*100,"-")</f>
        <v>101.66668578771052</v>
      </c>
      <c r="Q116" s="47">
        <f>IFERROR(O116/N116*100,"-")</f>
        <v>111.00271675501527</v>
      </c>
      <c r="R116" s="46"/>
      <c r="S116" s="48"/>
      <c r="T116" s="48"/>
      <c r="U116" s="202" t="str">
        <f>IFERROR(S116/R116*100,"-")</f>
        <v>-</v>
      </c>
      <c r="V116" s="47" t="str">
        <f>IFERROR(T116/S116*100,"-")</f>
        <v>-</v>
      </c>
      <c r="W116" s="222" t="s">
        <v>626</v>
      </c>
    </row>
    <row r="117" spans="1:23" x14ac:dyDescent="0.2">
      <c r="A117" s="229"/>
      <c r="B117" s="5" t="s">
        <v>83</v>
      </c>
      <c r="C117" s="8">
        <v>4403006732</v>
      </c>
      <c r="D117" s="36" t="s">
        <v>258</v>
      </c>
      <c r="E117" s="13" t="s">
        <v>588</v>
      </c>
      <c r="F117" s="12" t="s">
        <v>220</v>
      </c>
      <c r="G117" s="77">
        <v>0.22</v>
      </c>
      <c r="H117" s="21">
        <v>3940.67</v>
      </c>
      <c r="I117" s="21">
        <v>3217.61</v>
      </c>
      <c r="J117" s="21">
        <v>3252.9</v>
      </c>
      <c r="K117" s="22">
        <f t="shared" si="30"/>
        <v>81.651343553253639</v>
      </c>
      <c r="L117" s="22">
        <f t="shared" si="31"/>
        <v>101.09677680017155</v>
      </c>
      <c r="M117" s="46">
        <v>4137.7</v>
      </c>
      <c r="N117" s="46">
        <v>3925.48</v>
      </c>
      <c r="O117" s="46">
        <v>3968.54</v>
      </c>
      <c r="P117" s="47">
        <f t="shared" si="14"/>
        <v>94.87106363438626</v>
      </c>
      <c r="Q117" s="47">
        <f>IFERROR(O117/N117*100,"-")</f>
        <v>101.09693591611726</v>
      </c>
      <c r="R117" s="46">
        <v>3681.23</v>
      </c>
      <c r="S117" s="46">
        <v>3743.8</v>
      </c>
      <c r="T117" s="46"/>
      <c r="U117" s="202">
        <f t="shared" si="16"/>
        <v>101.69970363166661</v>
      </c>
      <c r="V117" s="51">
        <f>IFERROR(O117/S117*100,"-")</f>
        <v>106.00299161279982</v>
      </c>
      <c r="W117" s="222" t="s">
        <v>684</v>
      </c>
    </row>
    <row r="118" spans="1:23" x14ac:dyDescent="0.2">
      <c r="A118" s="229"/>
      <c r="B118" s="5" t="s">
        <v>269</v>
      </c>
      <c r="C118" s="9">
        <v>3700006356</v>
      </c>
      <c r="D118" s="36"/>
      <c r="E118" s="43"/>
      <c r="F118" s="84"/>
      <c r="G118" s="81"/>
      <c r="H118" s="21"/>
      <c r="I118" s="23"/>
      <c r="J118" s="23"/>
      <c r="K118" s="21" t="str">
        <f t="shared" si="30"/>
        <v/>
      </c>
      <c r="L118" s="21" t="str">
        <f t="shared" si="31"/>
        <v/>
      </c>
      <c r="M118" s="46"/>
      <c r="N118" s="48"/>
      <c r="O118" s="48"/>
      <c r="P118" s="47" t="str">
        <f t="shared" si="14"/>
        <v>-</v>
      </c>
      <c r="Q118" s="47" t="str">
        <f t="shared" si="15"/>
        <v>-</v>
      </c>
      <c r="R118" s="46"/>
      <c r="S118" s="48"/>
      <c r="T118" s="48"/>
      <c r="U118" s="202" t="str">
        <f t="shared" si="16"/>
        <v>-</v>
      </c>
      <c r="V118" s="47" t="str">
        <f t="shared" si="17"/>
        <v>-</v>
      </c>
      <c r="W118" s="231" t="s">
        <v>690</v>
      </c>
    </row>
    <row r="119" spans="1:23" x14ac:dyDescent="0.2">
      <c r="A119" s="229"/>
      <c r="B119" s="6" t="s">
        <v>101</v>
      </c>
      <c r="C119" s="9">
        <v>3700006356</v>
      </c>
      <c r="D119" s="36" t="s">
        <v>265</v>
      </c>
      <c r="E119" s="13" t="s">
        <v>588</v>
      </c>
      <c r="F119" s="12" t="s">
        <v>118</v>
      </c>
      <c r="G119" s="77">
        <v>0.22</v>
      </c>
      <c r="H119" s="21">
        <v>1919.34</v>
      </c>
      <c r="I119" s="21">
        <v>1819.08</v>
      </c>
      <c r="J119" s="21">
        <v>1998.76</v>
      </c>
      <c r="K119" s="22">
        <f t="shared" si="30"/>
        <v>94.776329363218608</v>
      </c>
      <c r="L119" s="22">
        <f t="shared" si="31"/>
        <v>109.8775205048706</v>
      </c>
      <c r="M119" s="47"/>
      <c r="N119" s="34"/>
      <c r="O119" s="34"/>
      <c r="P119" s="47" t="str">
        <f t="shared" si="14"/>
        <v>-</v>
      </c>
      <c r="Q119" s="47" t="str">
        <f t="shared" si="15"/>
        <v>-</v>
      </c>
      <c r="R119" s="47"/>
      <c r="S119" s="34"/>
      <c r="T119" s="34"/>
      <c r="U119" s="202" t="str">
        <f t="shared" si="16"/>
        <v>-</v>
      </c>
      <c r="V119" s="47" t="str">
        <f t="shared" si="17"/>
        <v>-</v>
      </c>
      <c r="W119" s="231"/>
    </row>
    <row r="120" spans="1:23" x14ac:dyDescent="0.2">
      <c r="A120" s="229"/>
      <c r="B120" s="85" t="s">
        <v>48</v>
      </c>
      <c r="C120" s="9">
        <v>3700006356</v>
      </c>
      <c r="D120" s="36" t="s">
        <v>265</v>
      </c>
      <c r="E120" s="13" t="s">
        <v>588</v>
      </c>
      <c r="F120" s="12" t="s">
        <v>118</v>
      </c>
      <c r="G120" s="77">
        <v>0.22</v>
      </c>
      <c r="H120" s="21">
        <v>2570.63</v>
      </c>
      <c r="I120" s="21">
        <v>2570.63</v>
      </c>
      <c r="J120" s="21">
        <v>3199.28</v>
      </c>
      <c r="K120" s="22">
        <f t="shared" si="30"/>
        <v>100</v>
      </c>
      <c r="L120" s="22">
        <f t="shared" si="31"/>
        <v>124.45509466551002</v>
      </c>
      <c r="M120" s="47"/>
      <c r="N120" s="34"/>
      <c r="O120" s="34"/>
      <c r="P120" s="47" t="str">
        <f t="shared" si="14"/>
        <v>-</v>
      </c>
      <c r="Q120" s="47" t="str">
        <f t="shared" si="15"/>
        <v>-</v>
      </c>
      <c r="R120" s="47"/>
      <c r="S120" s="34"/>
      <c r="T120" s="34"/>
      <c r="U120" s="202" t="str">
        <f t="shared" si="16"/>
        <v>-</v>
      </c>
      <c r="V120" s="47" t="str">
        <f t="shared" si="17"/>
        <v>-</v>
      </c>
      <c r="W120" s="231"/>
    </row>
    <row r="121" spans="1:23" ht="47.25" x14ac:dyDescent="0.2">
      <c r="A121" s="229"/>
      <c r="B121" s="20" t="s">
        <v>282</v>
      </c>
      <c r="C121" s="9">
        <v>3700006356</v>
      </c>
      <c r="D121" s="36" t="s">
        <v>265</v>
      </c>
      <c r="E121" s="13" t="s">
        <v>588</v>
      </c>
      <c r="F121" s="12" t="s">
        <v>184</v>
      </c>
      <c r="G121" s="77">
        <v>0.22</v>
      </c>
      <c r="H121" s="188"/>
      <c r="I121" s="39"/>
      <c r="J121" s="39"/>
      <c r="K121" s="24" t="str">
        <f t="shared" si="30"/>
        <v/>
      </c>
      <c r="L121" s="24" t="str">
        <f t="shared" si="31"/>
        <v/>
      </c>
      <c r="M121" s="46">
        <v>3084.76</v>
      </c>
      <c r="N121" s="46">
        <v>3136.17</v>
      </c>
      <c r="O121" s="46">
        <v>3903.12</v>
      </c>
      <c r="P121" s="47">
        <f t="shared" si="14"/>
        <v>101.6665802201792</v>
      </c>
      <c r="Q121" s="47">
        <f t="shared" si="15"/>
        <v>124.45498809056907</v>
      </c>
      <c r="R121" s="46">
        <v>2868.73</v>
      </c>
      <c r="S121" s="46">
        <v>2916.54</v>
      </c>
      <c r="T121" s="46">
        <v>3266.52</v>
      </c>
      <c r="U121" s="202">
        <f t="shared" si="16"/>
        <v>101.66659113963321</v>
      </c>
      <c r="V121" s="47">
        <f t="shared" si="17"/>
        <v>111.99983542142402</v>
      </c>
      <c r="W121" s="231"/>
    </row>
    <row r="122" spans="1:23" ht="47.25" x14ac:dyDescent="0.2">
      <c r="A122" s="229"/>
      <c r="B122" s="20" t="s">
        <v>281</v>
      </c>
      <c r="C122" s="9">
        <v>3700006356</v>
      </c>
      <c r="D122" s="36" t="s">
        <v>265</v>
      </c>
      <c r="E122" s="13" t="s">
        <v>588</v>
      </c>
      <c r="F122" s="12" t="s">
        <v>184</v>
      </c>
      <c r="G122" s="77">
        <v>0.22</v>
      </c>
      <c r="H122" s="188"/>
      <c r="I122" s="39"/>
      <c r="J122" s="39"/>
      <c r="K122" s="24" t="str">
        <f t="shared" si="30"/>
        <v/>
      </c>
      <c r="L122" s="24" t="str">
        <f t="shared" si="31"/>
        <v/>
      </c>
      <c r="M122" s="46">
        <v>3084.76</v>
      </c>
      <c r="N122" s="46">
        <v>3136.17</v>
      </c>
      <c r="O122" s="46">
        <v>3903.12</v>
      </c>
      <c r="P122" s="47">
        <f t="shared" si="14"/>
        <v>101.6665802201792</v>
      </c>
      <c r="Q122" s="47">
        <f t="shared" si="15"/>
        <v>124.45498809056907</v>
      </c>
      <c r="R122" s="46">
        <v>2499.2199999999998</v>
      </c>
      <c r="S122" s="46">
        <v>2540.87</v>
      </c>
      <c r="T122" s="46">
        <v>2845.77</v>
      </c>
      <c r="U122" s="202">
        <f t="shared" si="16"/>
        <v>101.66651995422573</v>
      </c>
      <c r="V122" s="47">
        <f t="shared" si="17"/>
        <v>111.99982683096734</v>
      </c>
      <c r="W122" s="231"/>
    </row>
    <row r="123" spans="1:23" x14ac:dyDescent="0.2">
      <c r="A123" s="229"/>
      <c r="B123" s="5" t="s">
        <v>66</v>
      </c>
      <c r="C123" s="8">
        <v>3703016440</v>
      </c>
      <c r="D123" s="36"/>
      <c r="E123" s="43"/>
      <c r="F123" s="84"/>
      <c r="G123" s="81"/>
      <c r="H123" s="21"/>
      <c r="I123" s="23"/>
      <c r="J123" s="23"/>
      <c r="K123" s="22" t="str">
        <f t="shared" si="30"/>
        <v/>
      </c>
      <c r="L123" s="22" t="str">
        <f t="shared" si="31"/>
        <v/>
      </c>
      <c r="M123" s="47"/>
      <c r="N123" s="48"/>
      <c r="O123" s="48"/>
      <c r="P123" s="47" t="str">
        <f t="shared" si="14"/>
        <v>-</v>
      </c>
      <c r="Q123" s="47" t="str">
        <f t="shared" si="15"/>
        <v>-</v>
      </c>
      <c r="R123" s="47"/>
      <c r="S123" s="48"/>
      <c r="T123" s="48"/>
      <c r="U123" s="202" t="str">
        <f t="shared" si="16"/>
        <v>-</v>
      </c>
      <c r="V123" s="47" t="str">
        <f t="shared" si="17"/>
        <v>-</v>
      </c>
      <c r="W123" s="231" t="s">
        <v>653</v>
      </c>
    </row>
    <row r="124" spans="1:23" x14ac:dyDescent="0.2">
      <c r="A124" s="229"/>
      <c r="B124" s="6" t="s">
        <v>227</v>
      </c>
      <c r="C124" s="8">
        <v>3703016440</v>
      </c>
      <c r="D124" s="36" t="s">
        <v>258</v>
      </c>
      <c r="E124" s="13" t="s">
        <v>588</v>
      </c>
      <c r="F124" s="12" t="s">
        <v>220</v>
      </c>
      <c r="G124" s="77">
        <v>0.22</v>
      </c>
      <c r="H124" s="21">
        <v>2550.02</v>
      </c>
      <c r="I124" s="21">
        <v>2550.02</v>
      </c>
      <c r="J124" s="21">
        <v>3111.01</v>
      </c>
      <c r="K124" s="22">
        <f t="shared" si="30"/>
        <v>100</v>
      </c>
      <c r="L124" s="22">
        <f t="shared" si="31"/>
        <v>121.99943529854669</v>
      </c>
      <c r="M124" s="46">
        <v>3060.02</v>
      </c>
      <c r="N124" s="46">
        <v>3111.02</v>
      </c>
      <c r="O124" s="46">
        <v>3795.43</v>
      </c>
      <c r="P124" s="47">
        <f t="shared" si="14"/>
        <v>101.66665577349167</v>
      </c>
      <c r="Q124" s="47">
        <f t="shared" si="15"/>
        <v>121.99953712930164</v>
      </c>
      <c r="R124" s="46"/>
      <c r="S124" s="46"/>
      <c r="T124" s="46">
        <v>3484.34</v>
      </c>
      <c r="U124" s="202" t="str">
        <f t="shared" si="16"/>
        <v>-</v>
      </c>
      <c r="V124" s="47">
        <f>T124/N124*100</f>
        <v>111.99992285488361</v>
      </c>
      <c r="W124" s="231"/>
    </row>
    <row r="125" spans="1:23" x14ac:dyDescent="0.2">
      <c r="A125" s="229" t="s">
        <v>603</v>
      </c>
      <c r="B125" s="5" t="s">
        <v>316</v>
      </c>
      <c r="C125" s="7">
        <v>6315376946</v>
      </c>
      <c r="D125" s="36"/>
      <c r="E125" s="43"/>
      <c r="F125" s="84"/>
      <c r="G125" s="81"/>
      <c r="H125" s="28"/>
      <c r="I125" s="29"/>
      <c r="J125" s="29"/>
      <c r="K125" s="26" t="str">
        <f t="shared" si="30"/>
        <v/>
      </c>
      <c r="L125" s="26" t="str">
        <f t="shared" si="31"/>
        <v/>
      </c>
      <c r="M125" s="32"/>
      <c r="N125" s="41"/>
      <c r="O125" s="41"/>
      <c r="P125" s="47" t="str">
        <f t="shared" si="14"/>
        <v>-</v>
      </c>
      <c r="Q125" s="47" t="str">
        <f t="shared" si="15"/>
        <v>-</v>
      </c>
      <c r="R125" s="32"/>
      <c r="S125" s="32"/>
      <c r="T125" s="32"/>
      <c r="U125" s="202" t="str">
        <f t="shared" si="16"/>
        <v>-</v>
      </c>
      <c r="V125" s="47" t="str">
        <f t="shared" si="17"/>
        <v>-</v>
      </c>
      <c r="W125" s="250" t="s">
        <v>768</v>
      </c>
    </row>
    <row r="126" spans="1:23" ht="47.25" x14ac:dyDescent="0.2">
      <c r="A126" s="229"/>
      <c r="B126" s="6" t="s">
        <v>241</v>
      </c>
      <c r="C126" s="7">
        <v>6315376946</v>
      </c>
      <c r="D126" s="36" t="s">
        <v>320</v>
      </c>
      <c r="E126" s="13" t="s">
        <v>588</v>
      </c>
      <c r="F126" s="12" t="s">
        <v>118</v>
      </c>
      <c r="G126" s="77">
        <v>0.22</v>
      </c>
      <c r="H126" s="21">
        <v>2521.59</v>
      </c>
      <c r="I126" s="21">
        <v>2521.59</v>
      </c>
      <c r="J126" s="21" t="s">
        <v>760</v>
      </c>
      <c r="K126" s="22">
        <f t="shared" si="30"/>
        <v>100</v>
      </c>
      <c r="L126" s="22" t="str">
        <f t="shared" si="31"/>
        <v/>
      </c>
      <c r="M126" s="47"/>
      <c r="N126" s="34"/>
      <c r="O126" s="34"/>
      <c r="P126" s="47" t="str">
        <f t="shared" si="14"/>
        <v>-</v>
      </c>
      <c r="Q126" s="47" t="str">
        <f t="shared" si="15"/>
        <v>-</v>
      </c>
      <c r="R126" s="47"/>
      <c r="S126" s="34"/>
      <c r="T126" s="34"/>
      <c r="U126" s="202" t="str">
        <f t="shared" si="16"/>
        <v>-</v>
      </c>
      <c r="V126" s="47" t="str">
        <f t="shared" si="17"/>
        <v>-</v>
      </c>
      <c r="W126" s="250"/>
    </row>
    <row r="127" spans="1:23" ht="31.5" x14ac:dyDescent="0.2">
      <c r="A127" s="229"/>
      <c r="B127" s="6" t="s">
        <v>242</v>
      </c>
      <c r="C127" s="7">
        <v>6315376946</v>
      </c>
      <c r="D127" s="36" t="s">
        <v>320</v>
      </c>
      <c r="E127" s="13" t="s">
        <v>588</v>
      </c>
      <c r="F127" s="12" t="s">
        <v>118</v>
      </c>
      <c r="G127" s="77">
        <v>0.22</v>
      </c>
      <c r="H127" s="21">
        <v>2562.06</v>
      </c>
      <c r="I127" s="21">
        <v>2562.06</v>
      </c>
      <c r="J127" s="21" t="s">
        <v>760</v>
      </c>
      <c r="K127" s="22">
        <f t="shared" si="30"/>
        <v>100</v>
      </c>
      <c r="L127" s="22" t="str">
        <f t="shared" si="31"/>
        <v/>
      </c>
      <c r="M127" s="47"/>
      <c r="N127" s="34"/>
      <c r="O127" s="34"/>
      <c r="P127" s="47" t="str">
        <f t="shared" ref="P127:P186" si="32">IFERROR(N127/M127*100,"-")</f>
        <v>-</v>
      </c>
      <c r="Q127" s="47" t="str">
        <f t="shared" ref="Q127:Q186" si="33">IFERROR(O127/N127*100,"-")</f>
        <v>-</v>
      </c>
      <c r="R127" s="47"/>
      <c r="S127" s="34"/>
      <c r="T127" s="34"/>
      <c r="U127" s="202" t="str">
        <f t="shared" ref="U127:U186" si="34">IFERROR(S127/R127*100,"-")</f>
        <v>-</v>
      </c>
      <c r="V127" s="47" t="str">
        <f t="shared" ref="V127:V186" si="35">IFERROR(T127/S127*100,"-")</f>
        <v>-</v>
      </c>
      <c r="W127" s="250"/>
    </row>
    <row r="128" spans="1:23" ht="31.5" x14ac:dyDescent="0.2">
      <c r="A128" s="229"/>
      <c r="B128" s="20" t="s">
        <v>239</v>
      </c>
      <c r="C128" s="7">
        <v>6315376946</v>
      </c>
      <c r="D128" s="36" t="s">
        <v>320</v>
      </c>
      <c r="E128" s="13" t="s">
        <v>588</v>
      </c>
      <c r="F128" s="12" t="s">
        <v>184</v>
      </c>
      <c r="G128" s="77">
        <v>0.22</v>
      </c>
      <c r="H128" s="28"/>
      <c r="I128" s="25"/>
      <c r="J128" s="29"/>
      <c r="K128" s="26" t="str">
        <f t="shared" si="30"/>
        <v/>
      </c>
      <c r="L128" s="26" t="str">
        <f t="shared" si="31"/>
        <v/>
      </c>
      <c r="M128" s="46">
        <v>2436.3200000000002</v>
      </c>
      <c r="N128" s="46">
        <v>2476.9299999999998</v>
      </c>
      <c r="O128" s="46" t="s">
        <v>760</v>
      </c>
      <c r="P128" s="47">
        <f t="shared" si="32"/>
        <v>101.66685821238588</v>
      </c>
      <c r="Q128" s="47" t="str">
        <f t="shared" si="33"/>
        <v>-</v>
      </c>
      <c r="R128" s="46"/>
      <c r="S128" s="48"/>
      <c r="T128" s="48"/>
      <c r="U128" s="202" t="str">
        <f t="shared" si="34"/>
        <v>-</v>
      </c>
      <c r="V128" s="47" t="str">
        <f t="shared" si="35"/>
        <v>-</v>
      </c>
      <c r="W128" s="250"/>
    </row>
    <row r="129" spans="1:23" ht="31.5" x14ac:dyDescent="0.2">
      <c r="A129" s="229"/>
      <c r="B129" s="20" t="s">
        <v>126</v>
      </c>
      <c r="C129" s="7">
        <v>6315376946</v>
      </c>
      <c r="D129" s="36" t="s">
        <v>320</v>
      </c>
      <c r="E129" s="13" t="s">
        <v>588</v>
      </c>
      <c r="F129" s="12" t="s">
        <v>184</v>
      </c>
      <c r="G129" s="77">
        <v>0.22</v>
      </c>
      <c r="H129" s="28"/>
      <c r="I129" s="25"/>
      <c r="J129" s="29"/>
      <c r="K129" s="26" t="str">
        <f t="shared" si="30"/>
        <v/>
      </c>
      <c r="L129" s="26" t="str">
        <f t="shared" si="31"/>
        <v/>
      </c>
      <c r="M129" s="46">
        <v>3074.47</v>
      </c>
      <c r="N129" s="46">
        <v>3125.71</v>
      </c>
      <c r="O129" s="46" t="s">
        <v>760</v>
      </c>
      <c r="P129" s="47">
        <f t="shared" si="32"/>
        <v>101.66662871974683</v>
      </c>
      <c r="Q129" s="47" t="str">
        <f t="shared" si="33"/>
        <v>-</v>
      </c>
      <c r="R129" s="46"/>
      <c r="S129" s="48"/>
      <c r="T129" s="48"/>
      <c r="U129" s="202" t="str">
        <f t="shared" si="34"/>
        <v>-</v>
      </c>
      <c r="V129" s="47" t="str">
        <f t="shared" si="35"/>
        <v>-</v>
      </c>
      <c r="W129" s="250"/>
    </row>
    <row r="130" spans="1:23" ht="63" x14ac:dyDescent="0.2">
      <c r="A130" s="229"/>
      <c r="B130" s="6" t="s">
        <v>243</v>
      </c>
      <c r="C130" s="7">
        <v>6315376946</v>
      </c>
      <c r="D130" s="36" t="s">
        <v>320</v>
      </c>
      <c r="E130" s="13" t="s">
        <v>588</v>
      </c>
      <c r="F130" s="12" t="s">
        <v>220</v>
      </c>
      <c r="G130" s="77">
        <v>0.22</v>
      </c>
      <c r="H130" s="21">
        <v>3137.08</v>
      </c>
      <c r="I130" s="21">
        <v>3137.08</v>
      </c>
      <c r="J130" s="21" t="s">
        <v>760</v>
      </c>
      <c r="K130" s="22">
        <f t="shared" si="30"/>
        <v>100</v>
      </c>
      <c r="L130" s="22" t="str">
        <f t="shared" si="31"/>
        <v/>
      </c>
      <c r="M130" s="46">
        <v>3764.5</v>
      </c>
      <c r="N130" s="46">
        <v>3827.24</v>
      </c>
      <c r="O130" s="46" t="s">
        <v>760</v>
      </c>
      <c r="P130" s="47">
        <f t="shared" si="32"/>
        <v>101.66662239341213</v>
      </c>
      <c r="Q130" s="47" t="str">
        <f t="shared" si="33"/>
        <v>-</v>
      </c>
      <c r="R130" s="46"/>
      <c r="S130" s="48"/>
      <c r="T130" s="48"/>
      <c r="U130" s="202" t="str">
        <f t="shared" si="34"/>
        <v>-</v>
      </c>
      <c r="V130" s="47" t="str">
        <f t="shared" si="35"/>
        <v>-</v>
      </c>
      <c r="W130" s="250"/>
    </row>
    <row r="131" spans="1:23" x14ac:dyDescent="0.2">
      <c r="A131" s="229"/>
      <c r="B131" s="5" t="s">
        <v>274</v>
      </c>
      <c r="C131" s="8">
        <v>3702070999</v>
      </c>
      <c r="D131" s="36"/>
      <c r="E131" s="43"/>
      <c r="F131" s="12"/>
      <c r="G131" s="77"/>
      <c r="H131" s="28"/>
      <c r="I131" s="29"/>
      <c r="J131" s="29"/>
      <c r="K131" s="26" t="str">
        <f t="shared" ref="K131:L137" si="36">IFERROR(I131/H131*100,"")</f>
        <v/>
      </c>
      <c r="L131" s="26" t="str">
        <f t="shared" si="36"/>
        <v/>
      </c>
      <c r="M131" s="46"/>
      <c r="N131" s="48"/>
      <c r="O131" s="48"/>
      <c r="P131" s="47" t="str">
        <f t="shared" si="32"/>
        <v>-</v>
      </c>
      <c r="Q131" s="47" t="str">
        <f t="shared" si="33"/>
        <v>-</v>
      </c>
      <c r="R131" s="46"/>
      <c r="S131" s="48"/>
      <c r="T131" s="48"/>
      <c r="U131" s="202" t="str">
        <f t="shared" si="34"/>
        <v>-</v>
      </c>
      <c r="V131" s="47" t="str">
        <f t="shared" si="35"/>
        <v>-</v>
      </c>
      <c r="W131" s="251" t="s">
        <v>769</v>
      </c>
    </row>
    <row r="132" spans="1:23" ht="31.5" x14ac:dyDescent="0.2">
      <c r="A132" s="229"/>
      <c r="B132" s="104" t="s">
        <v>246</v>
      </c>
      <c r="C132" s="8">
        <v>3702070999</v>
      </c>
      <c r="D132" s="36" t="s">
        <v>320</v>
      </c>
      <c r="E132" s="13" t="s">
        <v>588</v>
      </c>
      <c r="F132" s="12" t="s">
        <v>118</v>
      </c>
      <c r="G132" s="77">
        <v>0.22</v>
      </c>
      <c r="H132" s="21">
        <v>2034.19</v>
      </c>
      <c r="I132" s="21" t="s">
        <v>760</v>
      </c>
      <c r="J132" s="21" t="s">
        <v>760</v>
      </c>
      <c r="K132" s="22" t="str">
        <f t="shared" si="36"/>
        <v/>
      </c>
      <c r="L132" s="22" t="str">
        <f t="shared" si="36"/>
        <v/>
      </c>
      <c r="M132" s="47"/>
      <c r="N132" s="34"/>
      <c r="O132" s="34"/>
      <c r="P132" s="47" t="str">
        <f t="shared" si="32"/>
        <v>-</v>
      </c>
      <c r="Q132" s="47" t="str">
        <f t="shared" si="33"/>
        <v>-</v>
      </c>
      <c r="R132" s="47"/>
      <c r="S132" s="34"/>
      <c r="T132" s="34"/>
      <c r="U132" s="202" t="str">
        <f t="shared" si="34"/>
        <v>-</v>
      </c>
      <c r="V132" s="47" t="str">
        <f t="shared" si="35"/>
        <v>-</v>
      </c>
      <c r="W132" s="251"/>
    </row>
    <row r="133" spans="1:23" ht="31.5" x14ac:dyDescent="0.2">
      <c r="A133" s="229"/>
      <c r="B133" s="105" t="s">
        <v>245</v>
      </c>
      <c r="C133" s="8">
        <v>3702070999</v>
      </c>
      <c r="D133" s="36" t="s">
        <v>320</v>
      </c>
      <c r="E133" s="13" t="s">
        <v>588</v>
      </c>
      <c r="F133" s="12" t="s">
        <v>118</v>
      </c>
      <c r="G133" s="77">
        <v>0.22</v>
      </c>
      <c r="H133" s="21">
        <v>3137.08</v>
      </c>
      <c r="I133" s="21" t="s">
        <v>760</v>
      </c>
      <c r="J133" s="21" t="s">
        <v>760</v>
      </c>
      <c r="K133" s="22" t="str">
        <f t="shared" si="36"/>
        <v/>
      </c>
      <c r="L133" s="22" t="str">
        <f t="shared" si="36"/>
        <v/>
      </c>
      <c r="M133" s="47"/>
      <c r="N133" s="34"/>
      <c r="O133" s="34"/>
      <c r="P133" s="47" t="str">
        <f t="shared" si="32"/>
        <v>-</v>
      </c>
      <c r="Q133" s="47" t="str">
        <f t="shared" si="33"/>
        <v>-</v>
      </c>
      <c r="R133" s="47"/>
      <c r="S133" s="34"/>
      <c r="T133" s="34"/>
      <c r="U133" s="202" t="str">
        <f t="shared" si="34"/>
        <v>-</v>
      </c>
      <c r="V133" s="47" t="str">
        <f t="shared" si="35"/>
        <v>-</v>
      </c>
      <c r="W133" s="251"/>
    </row>
    <row r="134" spans="1:23" ht="47.25" x14ac:dyDescent="0.2">
      <c r="A134" s="229"/>
      <c r="B134" s="20" t="s">
        <v>132</v>
      </c>
      <c r="C134" s="8">
        <v>3702070999</v>
      </c>
      <c r="D134" s="36" t="s">
        <v>320</v>
      </c>
      <c r="E134" s="13" t="s">
        <v>588</v>
      </c>
      <c r="F134" s="12" t="s">
        <v>184</v>
      </c>
      <c r="G134" s="77">
        <v>0.22</v>
      </c>
      <c r="H134" s="28"/>
      <c r="I134" s="29"/>
      <c r="J134" s="29"/>
      <c r="K134" s="26" t="str">
        <f t="shared" si="36"/>
        <v/>
      </c>
      <c r="L134" s="26" t="str">
        <f t="shared" si="36"/>
        <v/>
      </c>
      <c r="M134" s="46">
        <v>3429.08</v>
      </c>
      <c r="N134" s="46" t="s">
        <v>760</v>
      </c>
      <c r="O134" s="46" t="s">
        <v>760</v>
      </c>
      <c r="P134" s="47" t="str">
        <f t="shared" si="32"/>
        <v>-</v>
      </c>
      <c r="Q134" s="47" t="str">
        <f t="shared" si="33"/>
        <v>-</v>
      </c>
      <c r="R134" s="46"/>
      <c r="S134" s="48"/>
      <c r="T134" s="48"/>
      <c r="U134" s="202" t="str">
        <f t="shared" si="34"/>
        <v>-</v>
      </c>
      <c r="V134" s="47" t="str">
        <f t="shared" si="35"/>
        <v>-</v>
      </c>
      <c r="W134" s="251"/>
    </row>
    <row r="135" spans="1:23" ht="37.5" customHeight="1" x14ac:dyDescent="0.2">
      <c r="A135" s="229"/>
      <c r="B135" s="20" t="s">
        <v>133</v>
      </c>
      <c r="C135" s="8">
        <v>3702070999</v>
      </c>
      <c r="D135" s="36" t="s">
        <v>320</v>
      </c>
      <c r="E135" s="13" t="s">
        <v>588</v>
      </c>
      <c r="F135" s="12" t="s">
        <v>184</v>
      </c>
      <c r="G135" s="77">
        <v>0.22</v>
      </c>
      <c r="H135" s="28"/>
      <c r="I135" s="29"/>
      <c r="J135" s="29"/>
      <c r="K135" s="26" t="str">
        <f t="shared" si="36"/>
        <v/>
      </c>
      <c r="L135" s="26" t="str">
        <f t="shared" si="36"/>
        <v/>
      </c>
      <c r="M135" s="46">
        <v>2292.08</v>
      </c>
      <c r="N135" s="46" t="s">
        <v>760</v>
      </c>
      <c r="O135" s="46" t="s">
        <v>760</v>
      </c>
      <c r="P135" s="47" t="str">
        <f t="shared" si="32"/>
        <v>-</v>
      </c>
      <c r="Q135" s="47" t="str">
        <f t="shared" si="33"/>
        <v>-</v>
      </c>
      <c r="R135" s="46"/>
      <c r="S135" s="48"/>
      <c r="T135" s="48"/>
      <c r="U135" s="202" t="str">
        <f t="shared" si="34"/>
        <v>-</v>
      </c>
      <c r="V135" s="47" t="str">
        <f t="shared" si="35"/>
        <v>-</v>
      </c>
      <c r="W135" s="251"/>
    </row>
    <row r="136" spans="1:23" ht="47.25" x14ac:dyDescent="0.2">
      <c r="A136" s="229"/>
      <c r="B136" s="105" t="s">
        <v>244</v>
      </c>
      <c r="C136" s="8">
        <v>3702070999</v>
      </c>
      <c r="D136" s="36" t="s">
        <v>320</v>
      </c>
      <c r="E136" s="43"/>
      <c r="F136" s="12"/>
      <c r="G136" s="77"/>
      <c r="H136" s="21" t="s">
        <v>760</v>
      </c>
      <c r="I136" s="21" t="s">
        <v>760</v>
      </c>
      <c r="J136" s="21" t="s">
        <v>760</v>
      </c>
      <c r="K136" s="26" t="str">
        <f t="shared" si="36"/>
        <v/>
      </c>
      <c r="L136" s="26" t="str">
        <f t="shared" si="36"/>
        <v/>
      </c>
      <c r="M136" s="47"/>
      <c r="N136" s="34"/>
      <c r="O136" s="34"/>
      <c r="P136" s="47" t="str">
        <f t="shared" si="32"/>
        <v>-</v>
      </c>
      <c r="Q136" s="47" t="str">
        <f t="shared" si="33"/>
        <v>-</v>
      </c>
      <c r="R136" s="47"/>
      <c r="S136" s="34"/>
      <c r="T136" s="34"/>
      <c r="U136" s="202" t="str">
        <f t="shared" si="34"/>
        <v>-</v>
      </c>
      <c r="V136" s="47" t="str">
        <f t="shared" si="35"/>
        <v>-</v>
      </c>
      <c r="W136" s="251"/>
    </row>
    <row r="137" spans="1:23" ht="90" x14ac:dyDescent="0.2">
      <c r="A137" s="229"/>
      <c r="B137" s="5" t="s">
        <v>317</v>
      </c>
      <c r="C137" s="8">
        <v>3711042927</v>
      </c>
      <c r="D137" s="36" t="s">
        <v>320</v>
      </c>
      <c r="E137" s="13" t="s">
        <v>588</v>
      </c>
      <c r="F137" s="12" t="s">
        <v>220</v>
      </c>
      <c r="G137" s="77">
        <v>0.22</v>
      </c>
      <c r="H137" s="21">
        <v>2793.89</v>
      </c>
      <c r="I137" s="21" t="s">
        <v>760</v>
      </c>
      <c r="J137" s="21" t="s">
        <v>760</v>
      </c>
      <c r="K137" s="22" t="str">
        <f t="shared" si="36"/>
        <v/>
      </c>
      <c r="L137" s="22" t="str">
        <f t="shared" si="36"/>
        <v/>
      </c>
      <c r="M137" s="46">
        <v>3352.67</v>
      </c>
      <c r="N137" s="46" t="s">
        <v>760</v>
      </c>
      <c r="O137" s="46" t="s">
        <v>760</v>
      </c>
      <c r="P137" s="47" t="str">
        <f t="shared" si="32"/>
        <v>-</v>
      </c>
      <c r="Q137" s="47" t="str">
        <f t="shared" si="33"/>
        <v>-</v>
      </c>
      <c r="R137" s="46"/>
      <c r="S137" s="48"/>
      <c r="T137" s="48"/>
      <c r="U137" s="202" t="str">
        <f t="shared" si="34"/>
        <v>-</v>
      </c>
      <c r="V137" s="47" t="str">
        <f t="shared" si="35"/>
        <v>-</v>
      </c>
      <c r="W137" s="222" t="s">
        <v>769</v>
      </c>
    </row>
    <row r="138" spans="1:23" ht="31.5" x14ac:dyDescent="0.2">
      <c r="A138" s="242" t="s">
        <v>604</v>
      </c>
      <c r="B138" s="5" t="s">
        <v>262</v>
      </c>
      <c r="C138" s="8">
        <v>3702548604</v>
      </c>
      <c r="D138" s="36" t="s">
        <v>258</v>
      </c>
      <c r="E138" s="13"/>
      <c r="F138" s="12"/>
      <c r="G138" s="77"/>
      <c r="H138" s="21"/>
      <c r="I138" s="23"/>
      <c r="J138" s="23"/>
      <c r="K138" s="22"/>
      <c r="L138" s="22"/>
      <c r="M138" s="46"/>
      <c r="N138" s="48"/>
      <c r="O138" s="48"/>
      <c r="P138" s="47" t="str">
        <f t="shared" si="32"/>
        <v>-</v>
      </c>
      <c r="Q138" s="47" t="str">
        <f t="shared" si="33"/>
        <v>-</v>
      </c>
      <c r="R138" s="46"/>
      <c r="S138" s="48"/>
      <c r="T138" s="48"/>
      <c r="U138" s="202" t="str">
        <f t="shared" si="34"/>
        <v>-</v>
      </c>
      <c r="V138" s="47" t="str">
        <f t="shared" si="35"/>
        <v>-</v>
      </c>
      <c r="W138" s="235" t="s">
        <v>638</v>
      </c>
    </row>
    <row r="139" spans="1:23" x14ac:dyDescent="0.2">
      <c r="A139" s="243"/>
      <c r="B139" s="181" t="s">
        <v>115</v>
      </c>
      <c r="C139" s="8">
        <v>3702548604</v>
      </c>
      <c r="D139" s="36" t="s">
        <v>258</v>
      </c>
      <c r="E139" s="13" t="s">
        <v>588</v>
      </c>
      <c r="F139" s="12" t="s">
        <v>117</v>
      </c>
      <c r="G139" s="77">
        <v>0</v>
      </c>
      <c r="H139" s="21">
        <v>1888.81</v>
      </c>
      <c r="I139" s="21">
        <v>1888.81</v>
      </c>
      <c r="J139" s="21">
        <v>2442.2600000000002</v>
      </c>
      <c r="K139" s="22">
        <f t="shared" ref="K139" si="37">IFERROR(I139/H139*100,"")</f>
        <v>100</v>
      </c>
      <c r="L139" s="22">
        <f t="shared" ref="L139" si="38">IFERROR(J139/I139*100,"")</f>
        <v>129.30151788692353</v>
      </c>
      <c r="M139" s="47"/>
      <c r="N139" s="34"/>
      <c r="O139" s="34"/>
      <c r="P139" s="47" t="str">
        <f t="shared" si="32"/>
        <v>-</v>
      </c>
      <c r="Q139" s="47" t="str">
        <f t="shared" si="33"/>
        <v>-</v>
      </c>
      <c r="R139" s="47"/>
      <c r="S139" s="34"/>
      <c r="T139" s="34"/>
      <c r="U139" s="202" t="str">
        <f t="shared" si="34"/>
        <v>-</v>
      </c>
      <c r="V139" s="47" t="str">
        <f t="shared" si="35"/>
        <v>-</v>
      </c>
      <c r="W139" s="237"/>
    </row>
    <row r="140" spans="1:23" x14ac:dyDescent="0.2">
      <c r="A140" s="243"/>
      <c r="B140" s="49" t="s">
        <v>114</v>
      </c>
      <c r="C140" s="8">
        <v>3704010949</v>
      </c>
      <c r="D140" s="207"/>
      <c r="E140" s="13"/>
      <c r="F140" s="12"/>
      <c r="G140" s="77"/>
      <c r="H140" s="21"/>
      <c r="I140" s="23"/>
      <c r="J140" s="23"/>
      <c r="K140" s="22" t="str">
        <f t="shared" ref="K140:K141" si="39">IFERROR(I140/H140*100,"")</f>
        <v/>
      </c>
      <c r="L140" s="22" t="str">
        <f t="shared" ref="L140:L141" si="40">IFERROR(J140/I140*100,"")</f>
        <v/>
      </c>
      <c r="M140" s="47"/>
      <c r="N140" s="34"/>
      <c r="O140" s="34"/>
      <c r="P140" s="47" t="str">
        <f t="shared" si="32"/>
        <v>-</v>
      </c>
      <c r="Q140" s="47" t="str">
        <f t="shared" si="33"/>
        <v>-</v>
      </c>
      <c r="R140" s="47"/>
      <c r="S140" s="34"/>
      <c r="T140" s="34"/>
      <c r="U140" s="202" t="str">
        <f t="shared" si="34"/>
        <v>-</v>
      </c>
      <c r="V140" s="47" t="str">
        <f t="shared" si="35"/>
        <v>-</v>
      </c>
      <c r="W140" s="231" t="s">
        <v>670</v>
      </c>
    </row>
    <row r="141" spans="1:23" x14ac:dyDescent="0.2">
      <c r="A141" s="243"/>
      <c r="B141" s="74" t="s">
        <v>115</v>
      </c>
      <c r="C141" s="8">
        <v>3704010949</v>
      </c>
      <c r="D141" s="36" t="s">
        <v>258</v>
      </c>
      <c r="E141" s="13" t="s">
        <v>588</v>
      </c>
      <c r="F141" s="12" t="s">
        <v>118</v>
      </c>
      <c r="G141" s="77">
        <v>0.05</v>
      </c>
      <c r="H141" s="21">
        <v>2596.44</v>
      </c>
      <c r="I141" s="21">
        <v>2596.44</v>
      </c>
      <c r="J141" s="21">
        <v>2816.37</v>
      </c>
      <c r="K141" s="22">
        <f t="shared" si="39"/>
        <v>100</v>
      </c>
      <c r="L141" s="22">
        <f t="shared" si="40"/>
        <v>108.47044414660073</v>
      </c>
      <c r="M141" s="46"/>
      <c r="N141" s="46">
        <v>2726.26</v>
      </c>
      <c r="O141" s="46">
        <v>2957.19</v>
      </c>
      <c r="P141" s="47" t="str">
        <f t="shared" si="32"/>
        <v>-</v>
      </c>
      <c r="Q141" s="47">
        <f t="shared" si="33"/>
        <v>108.47057874157269</v>
      </c>
      <c r="R141" s="46">
        <v>2596.44</v>
      </c>
      <c r="S141" s="46">
        <v>2640.57</v>
      </c>
      <c r="T141" s="48"/>
      <c r="U141" s="202">
        <f t="shared" si="34"/>
        <v>101.69963488468827</v>
      </c>
      <c r="V141" s="166">
        <f>O141/S141*100</f>
        <v>111.99059294016065</v>
      </c>
      <c r="W141" s="231"/>
    </row>
    <row r="142" spans="1:23" x14ac:dyDescent="0.2">
      <c r="A142" s="243"/>
      <c r="B142" s="49" t="s">
        <v>267</v>
      </c>
      <c r="C142" s="8">
        <v>3700001870</v>
      </c>
      <c r="D142" s="36"/>
      <c r="E142" s="13"/>
      <c r="F142" s="84"/>
      <c r="G142" s="81"/>
      <c r="H142" s="21"/>
      <c r="I142" s="23"/>
      <c r="J142" s="23"/>
      <c r="K142" s="22"/>
      <c r="L142" s="22"/>
      <c r="M142" s="46"/>
      <c r="N142" s="48"/>
      <c r="O142" s="48"/>
      <c r="P142" s="47" t="str">
        <f t="shared" si="32"/>
        <v>-</v>
      </c>
      <c r="Q142" s="47" t="str">
        <f t="shared" si="33"/>
        <v>-</v>
      </c>
      <c r="R142" s="46"/>
      <c r="S142" s="48"/>
      <c r="T142" s="48"/>
      <c r="U142" s="202" t="str">
        <f t="shared" si="34"/>
        <v>-</v>
      </c>
      <c r="V142" s="47" t="str">
        <f t="shared" si="35"/>
        <v>-</v>
      </c>
      <c r="W142" s="223"/>
    </row>
    <row r="143" spans="1:23" x14ac:dyDescent="0.2">
      <c r="A143" s="243"/>
      <c r="B143" s="74" t="s">
        <v>135</v>
      </c>
      <c r="C143" s="8">
        <v>3700001870</v>
      </c>
      <c r="D143" s="36" t="s">
        <v>265</v>
      </c>
      <c r="E143" s="13" t="s">
        <v>588</v>
      </c>
      <c r="F143" s="12" t="s">
        <v>117</v>
      </c>
      <c r="G143" s="77">
        <v>0</v>
      </c>
      <c r="H143" s="21">
        <v>4425.2700000000004</v>
      </c>
      <c r="I143" s="21">
        <v>4425.2700000000004</v>
      </c>
      <c r="J143" s="21">
        <v>4880.5600000000004</v>
      </c>
      <c r="K143" s="22">
        <f t="shared" ref="K143:K171" si="41">IFERROR(I143/H143*100,"")</f>
        <v>100</v>
      </c>
      <c r="L143" s="22">
        <f t="shared" ref="K143:L171" si="42">IFERROR(J143/I143*100,"")</f>
        <v>110.28841178052413</v>
      </c>
      <c r="M143" s="46">
        <v>4425.2700000000004</v>
      </c>
      <c r="N143" s="46">
        <v>4425.2700000000004</v>
      </c>
      <c r="O143" s="46">
        <v>4880.5600000000004</v>
      </c>
      <c r="P143" s="47">
        <f t="shared" si="32"/>
        <v>100</v>
      </c>
      <c r="Q143" s="47">
        <f t="shared" si="33"/>
        <v>110.28841178052413</v>
      </c>
      <c r="R143" s="46">
        <v>3729.4</v>
      </c>
      <c r="S143" s="46">
        <v>3729.4</v>
      </c>
      <c r="T143" s="46">
        <v>4176.93</v>
      </c>
      <c r="U143" s="202">
        <f t="shared" si="34"/>
        <v>100</v>
      </c>
      <c r="V143" s="47">
        <f t="shared" si="35"/>
        <v>112.00005362792945</v>
      </c>
      <c r="W143" s="222" t="s">
        <v>691</v>
      </c>
    </row>
    <row r="144" spans="1:23" x14ac:dyDescent="0.2">
      <c r="A144" s="243"/>
      <c r="B144" s="5" t="s">
        <v>136</v>
      </c>
      <c r="C144" s="8">
        <v>3704010434</v>
      </c>
      <c r="D144" s="36" t="s">
        <v>258</v>
      </c>
      <c r="E144" s="13" t="s">
        <v>588</v>
      </c>
      <c r="F144" s="12" t="s">
        <v>220</v>
      </c>
      <c r="G144" s="77">
        <v>0.05</v>
      </c>
      <c r="H144" s="21">
        <v>3537.79</v>
      </c>
      <c r="I144" s="21">
        <v>3193.83</v>
      </c>
      <c r="J144" s="21">
        <v>3364.49</v>
      </c>
      <c r="K144" s="22">
        <f t="shared" si="41"/>
        <v>90.277546151693571</v>
      </c>
      <c r="L144" s="22">
        <f t="shared" si="42"/>
        <v>105.34342779672055</v>
      </c>
      <c r="M144" s="46">
        <v>3714.68</v>
      </c>
      <c r="N144" s="46">
        <v>3353.52</v>
      </c>
      <c r="O144" s="46">
        <v>3532.71</v>
      </c>
      <c r="P144" s="47">
        <f t="shared" si="32"/>
        <v>90.277493619908043</v>
      </c>
      <c r="Q144" s="47">
        <f t="shared" si="33"/>
        <v>105.34334072854791</v>
      </c>
      <c r="R144" s="46">
        <v>3154.47</v>
      </c>
      <c r="S144" s="46">
        <v>3154.47</v>
      </c>
      <c r="T144" s="48"/>
      <c r="U144" s="202">
        <f t="shared" si="34"/>
        <v>100</v>
      </c>
      <c r="V144" s="166">
        <f>O144/S144*100</f>
        <v>111.99060380983177</v>
      </c>
      <c r="W144" s="222" t="s">
        <v>641</v>
      </c>
    </row>
    <row r="145" spans="1:23" ht="31.5" x14ac:dyDescent="0.2">
      <c r="A145" s="243"/>
      <c r="B145" s="5" t="s">
        <v>62</v>
      </c>
      <c r="C145" s="8">
        <v>7704784450</v>
      </c>
      <c r="D145" s="36" t="s">
        <v>263</v>
      </c>
      <c r="E145" s="13" t="s">
        <v>588</v>
      </c>
      <c r="F145" s="12" t="s">
        <v>118</v>
      </c>
      <c r="G145" s="77">
        <v>0.22</v>
      </c>
      <c r="H145" s="21">
        <v>1686.28</v>
      </c>
      <c r="I145" s="21">
        <v>1504.39</v>
      </c>
      <c r="J145" s="21">
        <v>1600.68</v>
      </c>
      <c r="K145" s="22">
        <f t="shared" si="41"/>
        <v>89.213535118722874</v>
      </c>
      <c r="L145" s="22">
        <f t="shared" si="42"/>
        <v>106.40060090800922</v>
      </c>
      <c r="M145" s="47"/>
      <c r="N145" s="34"/>
      <c r="O145" s="34"/>
      <c r="P145" s="47"/>
      <c r="Q145" s="47"/>
      <c r="R145" s="47"/>
      <c r="S145" s="34"/>
      <c r="T145" s="34"/>
      <c r="U145" s="202"/>
      <c r="V145" s="47"/>
      <c r="W145" s="222" t="s">
        <v>640</v>
      </c>
    </row>
    <row r="146" spans="1:23" x14ac:dyDescent="0.2">
      <c r="A146" s="243"/>
      <c r="B146" s="5" t="s">
        <v>24</v>
      </c>
      <c r="C146" s="8">
        <v>3730001965</v>
      </c>
      <c r="D146" s="36"/>
      <c r="E146" s="13"/>
      <c r="F146" s="84"/>
      <c r="G146" s="81"/>
      <c r="H146" s="21"/>
      <c r="I146" s="23"/>
      <c r="J146" s="23"/>
      <c r="K146" s="22"/>
      <c r="L146" s="22"/>
      <c r="M146" s="47"/>
      <c r="N146" s="34"/>
      <c r="O146" s="34"/>
      <c r="P146" s="47"/>
      <c r="Q146" s="47"/>
      <c r="R146" s="47"/>
      <c r="S146" s="34"/>
      <c r="T146" s="34"/>
      <c r="U146" s="202"/>
      <c r="V146" s="47"/>
      <c r="W146" s="223"/>
    </row>
    <row r="147" spans="1:23" x14ac:dyDescent="0.2">
      <c r="A147" s="243"/>
      <c r="B147" s="74" t="s">
        <v>321</v>
      </c>
      <c r="C147" s="206">
        <v>3730001965</v>
      </c>
      <c r="D147" s="36" t="s">
        <v>258</v>
      </c>
      <c r="E147" s="13" t="s">
        <v>588</v>
      </c>
      <c r="F147" s="12" t="s">
        <v>220</v>
      </c>
      <c r="G147" s="77">
        <v>0.22</v>
      </c>
      <c r="H147" s="21">
        <v>2724.44</v>
      </c>
      <c r="I147" s="21">
        <v>2724.44</v>
      </c>
      <c r="J147" s="21">
        <v>4478.96</v>
      </c>
      <c r="K147" s="22">
        <f t="shared" si="42"/>
        <v>100</v>
      </c>
      <c r="L147" s="22">
        <f t="shared" si="42"/>
        <v>164.39928939525186</v>
      </c>
      <c r="M147" s="46">
        <v>3269.33</v>
      </c>
      <c r="N147" s="46">
        <v>3323.82</v>
      </c>
      <c r="O147" s="46">
        <v>5464.33</v>
      </c>
      <c r="P147" s="47">
        <f t="shared" si="32"/>
        <v>101.66670235185804</v>
      </c>
      <c r="Q147" s="47">
        <f t="shared" si="33"/>
        <v>164.39909501717901</v>
      </c>
      <c r="R147" s="46"/>
      <c r="S147" s="48"/>
      <c r="T147" s="46">
        <v>3722.68</v>
      </c>
      <c r="U147" s="202" t="str">
        <f t="shared" si="34"/>
        <v>-</v>
      </c>
      <c r="V147" s="47">
        <f>T147/N147*100</f>
        <v>112.00004813738408</v>
      </c>
      <c r="W147" s="222" t="s">
        <v>637</v>
      </c>
    </row>
    <row r="148" spans="1:23" s="114" customFormat="1" x14ac:dyDescent="0.2">
      <c r="A148" s="243"/>
      <c r="B148" s="49" t="s">
        <v>210</v>
      </c>
      <c r="C148" s="7">
        <v>3711050614</v>
      </c>
      <c r="D148" s="109"/>
      <c r="E148" s="12"/>
      <c r="F148" s="84"/>
      <c r="G148" s="81"/>
      <c r="H148" s="21"/>
      <c r="I148" s="23"/>
      <c r="J148" s="23"/>
      <c r="K148" s="22" t="str">
        <f t="shared" si="41"/>
        <v/>
      </c>
      <c r="L148" s="22" t="str">
        <f t="shared" si="42"/>
        <v/>
      </c>
      <c r="M148" s="46"/>
      <c r="N148" s="48"/>
      <c r="O148" s="48"/>
      <c r="P148" s="47"/>
      <c r="Q148" s="47"/>
      <c r="R148" s="46"/>
      <c r="S148" s="48"/>
      <c r="T148" s="48"/>
      <c r="U148" s="202"/>
      <c r="V148" s="47"/>
      <c r="W148" s="196"/>
    </row>
    <row r="149" spans="1:23" x14ac:dyDescent="0.2">
      <c r="A149" s="243"/>
      <c r="B149" s="6" t="s">
        <v>69</v>
      </c>
      <c r="C149" s="199">
        <v>3711050614</v>
      </c>
      <c r="D149" s="36" t="s">
        <v>341</v>
      </c>
      <c r="E149" s="13" t="s">
        <v>588</v>
      </c>
      <c r="F149" s="12" t="s">
        <v>220</v>
      </c>
      <c r="G149" s="77">
        <v>0.22</v>
      </c>
      <c r="H149" s="21">
        <v>4447.08</v>
      </c>
      <c r="I149" s="21">
        <v>3701.67</v>
      </c>
      <c r="J149" s="21">
        <v>3843.05</v>
      </c>
      <c r="K149" s="22">
        <f t="shared" si="41"/>
        <v>83.238214738659977</v>
      </c>
      <c r="L149" s="22">
        <f t="shared" si="42"/>
        <v>103.81935720904349</v>
      </c>
      <c r="M149" s="46">
        <v>4669.43</v>
      </c>
      <c r="N149" s="46">
        <v>4516.04</v>
      </c>
      <c r="O149" s="46">
        <v>4688.5200000000004</v>
      </c>
      <c r="P149" s="47">
        <f t="shared" si="32"/>
        <v>96.715016608022822</v>
      </c>
      <c r="Q149" s="47">
        <f t="shared" si="33"/>
        <v>103.81927529428438</v>
      </c>
      <c r="R149" s="46">
        <v>3729.4</v>
      </c>
      <c r="S149" s="46">
        <v>3792.79</v>
      </c>
      <c r="T149" s="46">
        <v>4247.92</v>
      </c>
      <c r="U149" s="202">
        <f t="shared" si="34"/>
        <v>101.6997372231458</v>
      </c>
      <c r="V149" s="47">
        <f t="shared" si="35"/>
        <v>111.99987344408733</v>
      </c>
      <c r="W149" s="222" t="s">
        <v>643</v>
      </c>
    </row>
    <row r="150" spans="1:23" x14ac:dyDescent="0.2">
      <c r="A150" s="243"/>
      <c r="B150" s="74" t="s">
        <v>27</v>
      </c>
      <c r="C150" s="121">
        <v>3711050614</v>
      </c>
      <c r="D150" s="36" t="s">
        <v>661</v>
      </c>
      <c r="E150" s="13" t="s">
        <v>588</v>
      </c>
      <c r="F150" s="12" t="s">
        <v>220</v>
      </c>
      <c r="G150" s="77">
        <v>0.22</v>
      </c>
      <c r="H150" s="21">
        <v>9515.0499999999993</v>
      </c>
      <c r="I150" s="21">
        <v>9515.0499999999993</v>
      </c>
      <c r="J150" s="21">
        <v>11718.91</v>
      </c>
      <c r="K150" s="22">
        <f t="shared" ref="K150:K151" si="43">IFERROR(I150/H150*100,"")</f>
        <v>100</v>
      </c>
      <c r="L150" s="22">
        <f t="shared" ref="L150:L151" si="44">IFERROR(J150/I150*100,"")</f>
        <v>123.16183309599005</v>
      </c>
      <c r="M150" s="46"/>
      <c r="N150" s="46">
        <v>11608.36</v>
      </c>
      <c r="O150" s="46">
        <v>14297.07</v>
      </c>
      <c r="P150" s="47" t="str">
        <f t="shared" si="32"/>
        <v>-</v>
      </c>
      <c r="Q150" s="47">
        <f t="shared" si="33"/>
        <v>123.16184198284684</v>
      </c>
      <c r="R150" s="46">
        <v>3729.4</v>
      </c>
      <c r="S150" s="46">
        <v>3792.79</v>
      </c>
      <c r="T150" s="46">
        <v>4247.92</v>
      </c>
      <c r="U150" s="202">
        <f t="shared" si="34"/>
        <v>101.6997372231458</v>
      </c>
      <c r="V150" s="47">
        <f t="shared" si="35"/>
        <v>111.99987344408733</v>
      </c>
      <c r="W150" s="235" t="s">
        <v>740</v>
      </c>
    </row>
    <row r="151" spans="1:23" x14ac:dyDescent="0.2">
      <c r="A151" s="244"/>
      <c r="B151" s="74" t="s">
        <v>28</v>
      </c>
      <c r="C151" s="121">
        <v>3711050614</v>
      </c>
      <c r="D151" s="36" t="s">
        <v>661</v>
      </c>
      <c r="E151" s="13" t="s">
        <v>588</v>
      </c>
      <c r="F151" s="12" t="s">
        <v>220</v>
      </c>
      <c r="G151" s="77">
        <v>0.22</v>
      </c>
      <c r="H151" s="21">
        <v>10680.32</v>
      </c>
      <c r="I151" s="21">
        <v>10680.32</v>
      </c>
      <c r="J151" s="21">
        <v>13700.88</v>
      </c>
      <c r="K151" s="22">
        <f t="shared" si="43"/>
        <v>100</v>
      </c>
      <c r="L151" s="22">
        <f t="shared" si="44"/>
        <v>128.28154961649091</v>
      </c>
      <c r="M151" s="46"/>
      <c r="N151" s="46">
        <v>13029.99</v>
      </c>
      <c r="O151" s="46">
        <v>16715.07</v>
      </c>
      <c r="P151" s="47" t="str">
        <f t="shared" si="32"/>
        <v>-</v>
      </c>
      <c r="Q151" s="47">
        <f t="shared" si="33"/>
        <v>128.28152592596004</v>
      </c>
      <c r="R151" s="46">
        <v>3729.4</v>
      </c>
      <c r="S151" s="46">
        <v>3792.79</v>
      </c>
      <c r="T151" s="46">
        <v>4247.92</v>
      </c>
      <c r="U151" s="202">
        <f t="shared" si="34"/>
        <v>101.6997372231458</v>
      </c>
      <c r="V151" s="47">
        <f t="shared" si="35"/>
        <v>111.99987344408733</v>
      </c>
      <c r="W151" s="237"/>
    </row>
    <row r="152" spans="1:23" x14ac:dyDescent="0.2">
      <c r="A152" s="229" t="s">
        <v>605</v>
      </c>
      <c r="B152" s="49" t="s">
        <v>577</v>
      </c>
      <c r="C152" s="8">
        <v>3711022670</v>
      </c>
      <c r="D152" s="36" t="s">
        <v>258</v>
      </c>
      <c r="E152" s="13" t="s">
        <v>588</v>
      </c>
      <c r="F152" s="12" t="s">
        <v>117</v>
      </c>
      <c r="G152" s="77">
        <v>0</v>
      </c>
      <c r="H152" s="25">
        <v>3843.11</v>
      </c>
      <c r="I152" s="25">
        <v>3843.11</v>
      </c>
      <c r="J152" s="25">
        <v>4859.76</v>
      </c>
      <c r="K152" s="22">
        <f t="shared" si="41"/>
        <v>100</v>
      </c>
      <c r="L152" s="22">
        <f t="shared" si="42"/>
        <v>126.45383556546652</v>
      </c>
      <c r="M152" s="33"/>
      <c r="N152" s="46"/>
      <c r="O152" s="46"/>
      <c r="P152" s="47" t="str">
        <f t="shared" si="32"/>
        <v>-</v>
      </c>
      <c r="Q152" s="47" t="str">
        <f t="shared" si="33"/>
        <v>-</v>
      </c>
      <c r="R152" s="33">
        <v>3729.4</v>
      </c>
      <c r="S152" s="33">
        <v>3729.4</v>
      </c>
      <c r="T152" s="33">
        <v>4176.93</v>
      </c>
      <c r="U152" s="202">
        <f t="shared" si="34"/>
        <v>100</v>
      </c>
      <c r="V152" s="47">
        <f t="shared" si="35"/>
        <v>112.00005362792945</v>
      </c>
      <c r="W152" s="222" t="s">
        <v>625</v>
      </c>
    </row>
    <row r="153" spans="1:23" ht="15.75" customHeight="1" x14ac:dyDescent="0.2">
      <c r="A153" s="229"/>
      <c r="B153" s="49" t="s">
        <v>136</v>
      </c>
      <c r="C153" s="7">
        <v>3711049471</v>
      </c>
      <c r="D153" s="72"/>
      <c r="E153" s="13"/>
      <c r="F153" s="84"/>
      <c r="G153" s="81"/>
      <c r="H153" s="21"/>
      <c r="I153" s="23"/>
      <c r="J153" s="23"/>
      <c r="K153" s="22" t="str">
        <f t="shared" si="41"/>
        <v/>
      </c>
      <c r="L153" s="22" t="str">
        <f t="shared" si="42"/>
        <v/>
      </c>
      <c r="M153" s="47"/>
      <c r="N153" s="34"/>
      <c r="O153" s="34"/>
      <c r="P153" s="47" t="str">
        <f t="shared" si="32"/>
        <v>-</v>
      </c>
      <c r="Q153" s="47" t="str">
        <f t="shared" si="33"/>
        <v>-</v>
      </c>
      <c r="R153" s="47"/>
      <c r="S153" s="34"/>
      <c r="T153" s="34"/>
      <c r="U153" s="202" t="str">
        <f t="shared" si="34"/>
        <v>-</v>
      </c>
      <c r="V153" s="47" t="str">
        <f t="shared" si="35"/>
        <v>-</v>
      </c>
      <c r="W153" s="231" t="s">
        <v>628</v>
      </c>
    </row>
    <row r="154" spans="1:23" x14ac:dyDescent="0.2">
      <c r="A154" s="229"/>
      <c r="B154" s="6" t="s">
        <v>30</v>
      </c>
      <c r="C154" s="7">
        <v>3711049471</v>
      </c>
      <c r="D154" s="36" t="s">
        <v>260</v>
      </c>
      <c r="E154" s="13" t="s">
        <v>588</v>
      </c>
      <c r="F154" s="12" t="s">
        <v>220</v>
      </c>
      <c r="G154" s="77">
        <v>0.05</v>
      </c>
      <c r="H154" s="25">
        <v>13458</v>
      </c>
      <c r="I154" s="25">
        <v>13458</v>
      </c>
      <c r="J154" s="25">
        <v>17547.52</v>
      </c>
      <c r="K154" s="22">
        <f t="shared" si="41"/>
        <v>100</v>
      </c>
      <c r="L154" s="22">
        <f t="shared" si="42"/>
        <v>130.3872789418933</v>
      </c>
      <c r="M154" s="46">
        <v>14130.9</v>
      </c>
      <c r="N154" s="46">
        <v>14130.9</v>
      </c>
      <c r="O154" s="46">
        <v>18424.900000000001</v>
      </c>
      <c r="P154" s="47">
        <f t="shared" si="32"/>
        <v>100</v>
      </c>
      <c r="Q154" s="47">
        <f t="shared" si="33"/>
        <v>130.38730724865368</v>
      </c>
      <c r="R154" s="33">
        <v>3729.4</v>
      </c>
      <c r="S154" s="46">
        <v>3729.4</v>
      </c>
      <c r="T154" s="46">
        <v>4176.93</v>
      </c>
      <c r="U154" s="202">
        <f t="shared" si="34"/>
        <v>100</v>
      </c>
      <c r="V154" s="47">
        <f t="shared" si="35"/>
        <v>112.00005362792945</v>
      </c>
      <c r="W154" s="231"/>
    </row>
    <row r="155" spans="1:23" x14ac:dyDescent="0.2">
      <c r="A155" s="229"/>
      <c r="B155" s="50" t="s">
        <v>84</v>
      </c>
      <c r="C155" s="7">
        <v>3711049471</v>
      </c>
      <c r="D155" s="36" t="s">
        <v>260</v>
      </c>
      <c r="E155" s="13" t="s">
        <v>588</v>
      </c>
      <c r="F155" s="12" t="s">
        <v>220</v>
      </c>
      <c r="G155" s="77">
        <v>0.05</v>
      </c>
      <c r="H155" s="25">
        <v>10479.92</v>
      </c>
      <c r="I155" s="25">
        <v>10479.92</v>
      </c>
      <c r="J155" s="25">
        <v>11045.52</v>
      </c>
      <c r="K155" s="22">
        <f t="shared" si="41"/>
        <v>100</v>
      </c>
      <c r="L155" s="22">
        <f t="shared" si="42"/>
        <v>105.39698776326539</v>
      </c>
      <c r="M155" s="46">
        <v>11003.92</v>
      </c>
      <c r="N155" s="46">
        <v>11003.92</v>
      </c>
      <c r="O155" s="46">
        <v>11597.8</v>
      </c>
      <c r="P155" s="47">
        <f t="shared" si="32"/>
        <v>100</v>
      </c>
      <c r="Q155" s="47">
        <f t="shared" si="33"/>
        <v>105.3969858014235</v>
      </c>
      <c r="R155" s="33">
        <v>3729.4</v>
      </c>
      <c r="S155" s="46">
        <v>3729.4</v>
      </c>
      <c r="T155" s="46">
        <v>4176.93</v>
      </c>
      <c r="U155" s="202">
        <f t="shared" si="34"/>
        <v>100</v>
      </c>
      <c r="V155" s="47">
        <f t="shared" si="35"/>
        <v>112.00005362792945</v>
      </c>
      <c r="W155" s="231"/>
    </row>
    <row r="156" spans="1:23" x14ac:dyDescent="0.2">
      <c r="A156" s="229"/>
      <c r="B156" s="6" t="s">
        <v>174</v>
      </c>
      <c r="C156" s="7">
        <v>3711049471</v>
      </c>
      <c r="D156" s="36" t="s">
        <v>258</v>
      </c>
      <c r="E156" s="13" t="s">
        <v>588</v>
      </c>
      <c r="F156" s="12" t="s">
        <v>220</v>
      </c>
      <c r="G156" s="77">
        <v>0.05</v>
      </c>
      <c r="H156" s="25">
        <v>3439.62</v>
      </c>
      <c r="I156" s="25">
        <v>3439.62</v>
      </c>
      <c r="J156" s="25">
        <v>3714.59</v>
      </c>
      <c r="K156" s="22">
        <f t="shared" si="41"/>
        <v>100</v>
      </c>
      <c r="L156" s="22">
        <f t="shared" si="42"/>
        <v>107.99419703339323</v>
      </c>
      <c r="M156" s="47"/>
      <c r="N156" s="34"/>
      <c r="O156" s="34"/>
      <c r="P156" s="47" t="str">
        <f t="shared" si="32"/>
        <v>-</v>
      </c>
      <c r="Q156" s="47" t="str">
        <f t="shared" si="33"/>
        <v>-</v>
      </c>
      <c r="R156" s="47"/>
      <c r="S156" s="34"/>
      <c r="T156" s="34"/>
      <c r="U156" s="202" t="str">
        <f t="shared" si="34"/>
        <v>-</v>
      </c>
      <c r="V156" s="47" t="str">
        <f t="shared" si="35"/>
        <v>-</v>
      </c>
      <c r="W156" s="231" t="s">
        <v>627</v>
      </c>
    </row>
    <row r="157" spans="1:23" x14ac:dyDescent="0.2">
      <c r="A157" s="229"/>
      <c r="B157" s="6" t="s">
        <v>306</v>
      </c>
      <c r="C157" s="7">
        <v>3711049471</v>
      </c>
      <c r="D157" s="36" t="s">
        <v>258</v>
      </c>
      <c r="E157" s="13" t="s">
        <v>588</v>
      </c>
      <c r="F157" s="12" t="s">
        <v>220</v>
      </c>
      <c r="G157" s="77">
        <v>0.05</v>
      </c>
      <c r="H157" s="25">
        <v>2940.69</v>
      </c>
      <c r="I157" s="25">
        <v>2940.69</v>
      </c>
      <c r="J157" s="25">
        <v>2940.69</v>
      </c>
      <c r="K157" s="22">
        <f t="shared" si="41"/>
        <v>100</v>
      </c>
      <c r="L157" s="22">
        <f t="shared" si="42"/>
        <v>100</v>
      </c>
      <c r="M157" s="33">
        <v>3087.72</v>
      </c>
      <c r="N157" s="33">
        <v>3087.72</v>
      </c>
      <c r="O157" s="33">
        <v>3087.72</v>
      </c>
      <c r="P157" s="47">
        <f t="shared" si="32"/>
        <v>100</v>
      </c>
      <c r="Q157" s="47">
        <f t="shared" si="33"/>
        <v>100</v>
      </c>
      <c r="R157" s="33"/>
      <c r="S157" s="48"/>
      <c r="T157" s="33"/>
      <c r="U157" s="202" t="str">
        <f t="shared" si="34"/>
        <v>-</v>
      </c>
      <c r="V157" s="47"/>
      <c r="W157" s="231"/>
    </row>
    <row r="158" spans="1:23" x14ac:dyDescent="0.2">
      <c r="A158" s="229"/>
      <c r="B158" s="6" t="s">
        <v>29</v>
      </c>
      <c r="C158" s="7">
        <v>3711049471</v>
      </c>
      <c r="D158" s="36" t="s">
        <v>258</v>
      </c>
      <c r="E158" s="13" t="s">
        <v>588</v>
      </c>
      <c r="F158" s="12" t="s">
        <v>220</v>
      </c>
      <c r="G158" s="77">
        <v>0.05</v>
      </c>
      <c r="H158" s="25">
        <v>3457.35</v>
      </c>
      <c r="I158" s="25">
        <v>3457.35</v>
      </c>
      <c r="J158" s="25">
        <v>4050.66</v>
      </c>
      <c r="K158" s="22">
        <f t="shared" si="41"/>
        <v>100</v>
      </c>
      <c r="L158" s="22">
        <f t="shared" si="42"/>
        <v>117.1608312725064</v>
      </c>
      <c r="M158" s="33">
        <v>3630.22</v>
      </c>
      <c r="N158" s="33">
        <v>3630.22</v>
      </c>
      <c r="O158" s="33">
        <v>4065.85</v>
      </c>
      <c r="P158" s="47">
        <f t="shared" si="32"/>
        <v>100</v>
      </c>
      <c r="Q158" s="47">
        <f t="shared" si="33"/>
        <v>112.00009916754357</v>
      </c>
      <c r="R158" s="33"/>
      <c r="S158" s="48"/>
      <c r="T158" s="46">
        <v>4065.84</v>
      </c>
      <c r="U158" s="202" t="str">
        <f t="shared" si="34"/>
        <v>-</v>
      </c>
      <c r="V158" s="47">
        <f>T158/N158*100</f>
        <v>111.99982370214478</v>
      </c>
      <c r="W158" s="231"/>
    </row>
    <row r="159" spans="1:23" x14ac:dyDescent="0.2">
      <c r="A159" s="229"/>
      <c r="B159" s="6" t="s">
        <v>175</v>
      </c>
      <c r="C159" s="7">
        <v>3711049471</v>
      </c>
      <c r="D159" s="36" t="s">
        <v>258</v>
      </c>
      <c r="E159" s="13" t="s">
        <v>588</v>
      </c>
      <c r="F159" s="12" t="s">
        <v>220</v>
      </c>
      <c r="G159" s="77">
        <v>0.05</v>
      </c>
      <c r="H159" s="25">
        <v>3438.39</v>
      </c>
      <c r="I159" s="25">
        <v>3438.39</v>
      </c>
      <c r="J159" s="25">
        <v>4149.76</v>
      </c>
      <c r="K159" s="22">
        <f t="shared" ref="K159" si="45">IFERROR(I159/H159*100,"")</f>
        <v>100</v>
      </c>
      <c r="L159" s="22">
        <f t="shared" ref="L159" si="46">IFERROR(J159/I159*100,"")</f>
        <v>120.68904341857673</v>
      </c>
      <c r="M159" s="33">
        <v>3610.31</v>
      </c>
      <c r="N159" s="33">
        <v>3610.31</v>
      </c>
      <c r="O159" s="33">
        <v>4357.25</v>
      </c>
      <c r="P159" s="47">
        <f t="shared" si="32"/>
        <v>100</v>
      </c>
      <c r="Q159" s="47">
        <f t="shared" si="33"/>
        <v>120.68908210098301</v>
      </c>
      <c r="R159" s="33">
        <v>3402.26</v>
      </c>
      <c r="S159" s="46">
        <v>3402.26</v>
      </c>
      <c r="T159" s="46">
        <v>3810.53</v>
      </c>
      <c r="U159" s="202">
        <f t="shared" si="34"/>
        <v>100</v>
      </c>
      <c r="V159" s="47">
        <f t="shared" si="35"/>
        <v>111.99996472932699</v>
      </c>
      <c r="W159" s="231"/>
    </row>
    <row r="160" spans="1:23" ht="47.25" x14ac:dyDescent="0.2">
      <c r="A160" s="229"/>
      <c r="B160" s="6" t="s">
        <v>97</v>
      </c>
      <c r="C160" s="7">
        <v>3711049471</v>
      </c>
      <c r="D160" s="36" t="s">
        <v>258</v>
      </c>
      <c r="E160" s="13" t="s">
        <v>588</v>
      </c>
      <c r="F160" s="12" t="s">
        <v>220</v>
      </c>
      <c r="G160" s="77">
        <v>0.05</v>
      </c>
      <c r="H160" s="25">
        <v>471.94</v>
      </c>
      <c r="I160" s="29">
        <v>470.08</v>
      </c>
      <c r="J160" s="29">
        <v>535.03</v>
      </c>
      <c r="K160" s="22">
        <f t="shared" si="41"/>
        <v>99.605882103657237</v>
      </c>
      <c r="L160" s="22">
        <f t="shared" si="42"/>
        <v>113.81679714091217</v>
      </c>
      <c r="M160" s="47"/>
      <c r="N160" s="34"/>
      <c r="O160" s="34"/>
      <c r="P160" s="47" t="str">
        <f t="shared" si="32"/>
        <v>-</v>
      </c>
      <c r="Q160" s="47" t="str">
        <f t="shared" si="33"/>
        <v>-</v>
      </c>
      <c r="R160" s="47"/>
      <c r="S160" s="34"/>
      <c r="T160" s="34"/>
      <c r="U160" s="202" t="str">
        <f t="shared" si="34"/>
        <v>-</v>
      </c>
      <c r="V160" s="47" t="str">
        <f t="shared" si="35"/>
        <v>-</v>
      </c>
      <c r="W160" s="231"/>
    </row>
    <row r="161" spans="1:23" x14ac:dyDescent="0.2">
      <c r="A161" s="229"/>
      <c r="B161" s="5" t="s">
        <v>579</v>
      </c>
      <c r="C161" s="209">
        <v>3700016386</v>
      </c>
      <c r="D161" s="36" t="s">
        <v>341</v>
      </c>
      <c r="E161" s="13" t="s">
        <v>588</v>
      </c>
      <c r="F161" s="12" t="s">
        <v>118</v>
      </c>
      <c r="G161" s="77">
        <v>0.22</v>
      </c>
      <c r="H161" s="25">
        <v>3900.48</v>
      </c>
      <c r="I161" s="25">
        <v>3900.48</v>
      </c>
      <c r="J161" s="25">
        <v>6133.8</v>
      </c>
      <c r="K161" s="22">
        <f t="shared" ref="K161" si="47">IFERROR(I161/H161*100,"")</f>
        <v>100</v>
      </c>
      <c r="L161" s="22">
        <f t="shared" ref="L161" si="48">IFERROR(J161/I161*100,"")</f>
        <v>157.25756829928625</v>
      </c>
      <c r="M161" s="47">
        <v>4680.58</v>
      </c>
      <c r="N161" s="46">
        <v>4758.59</v>
      </c>
      <c r="O161" s="46">
        <v>7483.24</v>
      </c>
      <c r="P161" s="47">
        <f t="shared" si="32"/>
        <v>101.66667378829119</v>
      </c>
      <c r="Q161" s="47">
        <f t="shared" si="33"/>
        <v>157.25750695058829</v>
      </c>
      <c r="R161" s="47">
        <v>2776.9</v>
      </c>
      <c r="S161" s="46">
        <v>2823.18</v>
      </c>
      <c r="T161" s="46">
        <v>3161.96</v>
      </c>
      <c r="U161" s="202">
        <f t="shared" si="34"/>
        <v>101.66660664770066</v>
      </c>
      <c r="V161" s="47">
        <f t="shared" si="35"/>
        <v>111.99994332631998</v>
      </c>
      <c r="W161" s="226" t="s">
        <v>726</v>
      </c>
    </row>
    <row r="162" spans="1:23" x14ac:dyDescent="0.2">
      <c r="A162" s="229"/>
      <c r="B162" s="5" t="s">
        <v>31</v>
      </c>
      <c r="C162" s="8">
        <v>3328003030</v>
      </c>
      <c r="D162" s="36" t="s">
        <v>265</v>
      </c>
      <c r="E162" s="13" t="s">
        <v>588</v>
      </c>
      <c r="F162" s="12" t="s">
        <v>118</v>
      </c>
      <c r="G162" s="77">
        <v>0.22</v>
      </c>
      <c r="H162" s="25">
        <v>6352.33</v>
      </c>
      <c r="I162" s="25">
        <v>6352.33</v>
      </c>
      <c r="J162" s="25">
        <v>6832.03</v>
      </c>
      <c r="K162" s="22">
        <f t="shared" si="41"/>
        <v>100</v>
      </c>
      <c r="L162" s="22">
        <f t="shared" si="42"/>
        <v>107.55155982135689</v>
      </c>
      <c r="M162" s="47"/>
      <c r="N162" s="34"/>
      <c r="O162" s="34"/>
      <c r="P162" s="47" t="str">
        <f t="shared" si="32"/>
        <v>-</v>
      </c>
      <c r="Q162" s="47" t="str">
        <f t="shared" si="33"/>
        <v>-</v>
      </c>
      <c r="R162" s="47"/>
      <c r="S162" s="34"/>
      <c r="T162" s="34"/>
      <c r="U162" s="202" t="str">
        <f t="shared" si="34"/>
        <v>-</v>
      </c>
      <c r="V162" s="47" t="str">
        <f t="shared" si="35"/>
        <v>-</v>
      </c>
      <c r="W162" s="222" t="s">
        <v>624</v>
      </c>
    </row>
    <row r="163" spans="1:23" x14ac:dyDescent="0.2">
      <c r="A163" s="229"/>
      <c r="B163" s="5" t="s">
        <v>68</v>
      </c>
      <c r="C163" s="8">
        <v>3711039850</v>
      </c>
      <c r="D163" s="72"/>
      <c r="E163" s="13"/>
      <c r="F163" s="84"/>
      <c r="G163" s="81"/>
      <c r="H163" s="25"/>
      <c r="I163" s="23"/>
      <c r="J163" s="23"/>
      <c r="K163" s="26" t="str">
        <f t="shared" si="41"/>
        <v/>
      </c>
      <c r="L163" s="26" t="str">
        <f t="shared" si="42"/>
        <v/>
      </c>
      <c r="M163" s="32"/>
      <c r="N163" s="41"/>
      <c r="O163" s="41"/>
      <c r="P163" s="47" t="str">
        <f t="shared" si="32"/>
        <v>-</v>
      </c>
      <c r="Q163" s="47" t="str">
        <f t="shared" si="33"/>
        <v>-</v>
      </c>
      <c r="R163" s="32"/>
      <c r="S163" s="41"/>
      <c r="T163" s="41"/>
      <c r="U163" s="202" t="str">
        <f t="shared" si="34"/>
        <v>-</v>
      </c>
      <c r="V163" s="47" t="str">
        <f t="shared" si="35"/>
        <v>-</v>
      </c>
      <c r="W163" s="231" t="s">
        <v>762</v>
      </c>
    </row>
    <row r="164" spans="1:23" ht="31.5" x14ac:dyDescent="0.2">
      <c r="A164" s="229"/>
      <c r="B164" s="6" t="s">
        <v>42</v>
      </c>
      <c r="C164" s="8">
        <v>3711039850</v>
      </c>
      <c r="D164" s="36" t="s">
        <v>258</v>
      </c>
      <c r="E164" s="13" t="s">
        <v>588</v>
      </c>
      <c r="F164" s="12" t="s">
        <v>118</v>
      </c>
      <c r="G164" s="77"/>
      <c r="H164" s="25">
        <v>2956.69</v>
      </c>
      <c r="I164" s="25">
        <v>2956.69</v>
      </c>
      <c r="J164" s="25">
        <v>3374.05</v>
      </c>
      <c r="K164" s="22">
        <f t="shared" si="41"/>
        <v>100</v>
      </c>
      <c r="L164" s="22">
        <f t="shared" si="42"/>
        <v>114.11578488106633</v>
      </c>
      <c r="M164" s="33"/>
      <c r="N164" s="33"/>
      <c r="O164" s="33"/>
      <c r="P164" s="47" t="str">
        <f t="shared" si="32"/>
        <v>-</v>
      </c>
      <c r="Q164" s="47" t="str">
        <f t="shared" si="33"/>
        <v>-</v>
      </c>
      <c r="R164" s="33"/>
      <c r="S164" s="33"/>
      <c r="T164" s="33"/>
      <c r="U164" s="202" t="str">
        <f t="shared" si="34"/>
        <v>-</v>
      </c>
      <c r="V164" s="47" t="str">
        <f t="shared" si="35"/>
        <v>-</v>
      </c>
      <c r="W164" s="231"/>
    </row>
    <row r="165" spans="1:23" x14ac:dyDescent="0.2">
      <c r="A165" s="229"/>
      <c r="B165" s="6" t="s">
        <v>227</v>
      </c>
      <c r="C165" s="8">
        <v>3711039850</v>
      </c>
      <c r="D165" s="36" t="s">
        <v>258</v>
      </c>
      <c r="E165" s="13" t="s">
        <v>588</v>
      </c>
      <c r="F165" s="12" t="s">
        <v>220</v>
      </c>
      <c r="G165" s="77">
        <v>0.22</v>
      </c>
      <c r="H165" s="25">
        <v>3505.42</v>
      </c>
      <c r="I165" s="25">
        <v>3505.42</v>
      </c>
      <c r="J165" s="25">
        <v>4009.24</v>
      </c>
      <c r="K165" s="22">
        <f t="shared" si="41"/>
        <v>100</v>
      </c>
      <c r="L165" s="22">
        <f t="shared" si="42"/>
        <v>114.37260014491844</v>
      </c>
      <c r="M165" s="33">
        <v>4206.5</v>
      </c>
      <c r="N165" s="33">
        <v>4276.6099999999997</v>
      </c>
      <c r="O165" s="33">
        <v>4891.2700000000004</v>
      </c>
      <c r="P165" s="47">
        <f t="shared" si="32"/>
        <v>101.66670628788779</v>
      </c>
      <c r="Q165" s="47">
        <f t="shared" si="33"/>
        <v>114.37259885750632</v>
      </c>
      <c r="R165" s="33">
        <v>3402.26</v>
      </c>
      <c r="S165" s="33">
        <v>3458.97</v>
      </c>
      <c r="T165" s="33">
        <v>3874.05</v>
      </c>
      <c r="U165" s="202">
        <f t="shared" si="34"/>
        <v>101.6668332226226</v>
      </c>
      <c r="V165" s="47">
        <f t="shared" si="35"/>
        <v>112.00010407722532</v>
      </c>
      <c r="W165" s="231"/>
    </row>
    <row r="166" spans="1:23" ht="31.5" x14ac:dyDescent="0.2">
      <c r="A166" s="229"/>
      <c r="B166" s="5" t="s">
        <v>59</v>
      </c>
      <c r="C166" s="8">
        <v>3715003750</v>
      </c>
      <c r="D166" s="36" t="s">
        <v>258</v>
      </c>
      <c r="E166" s="13" t="s">
        <v>588</v>
      </c>
      <c r="F166" s="12" t="s">
        <v>220</v>
      </c>
      <c r="G166" s="77">
        <v>0.22</v>
      </c>
      <c r="H166" s="25">
        <v>3474.27</v>
      </c>
      <c r="I166" s="25">
        <v>3474.27</v>
      </c>
      <c r="J166" s="25">
        <v>3480.35</v>
      </c>
      <c r="K166" s="22">
        <f t="shared" si="41"/>
        <v>100</v>
      </c>
      <c r="L166" s="22">
        <f t="shared" si="42"/>
        <v>100.17500079153319</v>
      </c>
      <c r="M166" s="33">
        <v>4169.12</v>
      </c>
      <c r="N166" s="33">
        <v>4238.6099999999997</v>
      </c>
      <c r="O166" s="33">
        <v>4246.03</v>
      </c>
      <c r="P166" s="47">
        <f t="shared" si="32"/>
        <v>101.66677860075988</v>
      </c>
      <c r="Q166" s="47">
        <f t="shared" si="33"/>
        <v>100.17505738909689</v>
      </c>
      <c r="R166" s="33">
        <v>2804.73</v>
      </c>
      <c r="S166" s="33">
        <v>2851.48</v>
      </c>
      <c r="T166" s="33">
        <v>3193.66</v>
      </c>
      <c r="U166" s="202">
        <f t="shared" si="34"/>
        <v>101.66682710991788</v>
      </c>
      <c r="V166" s="47">
        <f t="shared" si="35"/>
        <v>112.00008416681864</v>
      </c>
      <c r="W166" s="222" t="s">
        <v>623</v>
      </c>
    </row>
    <row r="167" spans="1:23" x14ac:dyDescent="0.2">
      <c r="A167" s="229"/>
      <c r="B167" s="5" t="s">
        <v>137</v>
      </c>
      <c r="C167" s="8">
        <v>3702125937</v>
      </c>
      <c r="D167" s="36" t="s">
        <v>258</v>
      </c>
      <c r="E167" s="13" t="s">
        <v>588</v>
      </c>
      <c r="F167" s="12" t="s">
        <v>117</v>
      </c>
      <c r="G167" s="77">
        <v>0</v>
      </c>
      <c r="H167" s="25">
        <v>3282.23</v>
      </c>
      <c r="I167" s="25">
        <v>3759.34</v>
      </c>
      <c r="J167" s="25">
        <v>3759.34</v>
      </c>
      <c r="K167" s="22">
        <f t="shared" si="41"/>
        <v>114.53615377350155</v>
      </c>
      <c r="L167" s="22">
        <f t="shared" si="42"/>
        <v>100</v>
      </c>
      <c r="M167" s="33"/>
      <c r="N167" s="46"/>
      <c r="O167" s="46"/>
      <c r="P167" s="47" t="str">
        <f t="shared" si="32"/>
        <v>-</v>
      </c>
      <c r="Q167" s="47" t="str">
        <f t="shared" si="33"/>
        <v>-</v>
      </c>
      <c r="R167" s="33">
        <v>3402.26</v>
      </c>
      <c r="S167" s="46">
        <v>3402.26</v>
      </c>
      <c r="T167" s="46">
        <v>3759.34</v>
      </c>
      <c r="U167" s="202">
        <f t="shared" si="34"/>
        <v>100</v>
      </c>
      <c r="V167" s="47">
        <f t="shared" si="35"/>
        <v>110.4953766026112</v>
      </c>
      <c r="W167" s="222" t="s">
        <v>756</v>
      </c>
    </row>
    <row r="168" spans="1:23" x14ac:dyDescent="0.2">
      <c r="A168" s="229" t="s">
        <v>606</v>
      </c>
      <c r="B168" s="49" t="s">
        <v>138</v>
      </c>
      <c r="C168" s="8">
        <v>3706027377</v>
      </c>
      <c r="D168" s="72"/>
      <c r="E168" s="13"/>
      <c r="F168" s="84"/>
      <c r="G168" s="81"/>
      <c r="H168" s="25"/>
      <c r="I168" s="29"/>
      <c r="J168" s="29"/>
      <c r="K168" s="26" t="str">
        <f t="shared" si="41"/>
        <v/>
      </c>
      <c r="L168" s="26" t="str">
        <f t="shared" si="42"/>
        <v/>
      </c>
      <c r="M168" s="32"/>
      <c r="N168" s="41"/>
      <c r="O168" s="41"/>
      <c r="P168" s="47" t="str">
        <f t="shared" si="32"/>
        <v>-</v>
      </c>
      <c r="Q168" s="47" t="str">
        <f t="shared" si="33"/>
        <v>-</v>
      </c>
      <c r="R168" s="32"/>
      <c r="S168" s="41"/>
      <c r="T168" s="41"/>
      <c r="U168" s="202" t="str">
        <f t="shared" si="34"/>
        <v>-</v>
      </c>
      <c r="V168" s="47" t="str">
        <f t="shared" si="35"/>
        <v>-</v>
      </c>
      <c r="W168" s="231" t="s">
        <v>683</v>
      </c>
    </row>
    <row r="169" spans="1:23" ht="18" customHeight="1" x14ac:dyDescent="0.2">
      <c r="A169" s="229"/>
      <c r="B169" s="6" t="s">
        <v>532</v>
      </c>
      <c r="C169" s="8">
        <v>3706027377</v>
      </c>
      <c r="D169" s="36" t="s">
        <v>263</v>
      </c>
      <c r="E169" s="13" t="s">
        <v>588</v>
      </c>
      <c r="F169" s="12" t="s">
        <v>117</v>
      </c>
      <c r="G169" s="77">
        <v>0.05</v>
      </c>
      <c r="H169" s="25">
        <v>5820.11</v>
      </c>
      <c r="I169" s="25">
        <v>5820.11</v>
      </c>
      <c r="J169" s="25">
        <v>6204.44</v>
      </c>
      <c r="K169" s="22">
        <f t="shared" si="41"/>
        <v>100</v>
      </c>
      <c r="L169" s="22">
        <f t="shared" si="42"/>
        <v>106.60348343931645</v>
      </c>
      <c r="M169" s="33"/>
      <c r="N169" s="46">
        <v>6111.12</v>
      </c>
      <c r="O169" s="46">
        <v>6514.66</v>
      </c>
      <c r="P169" s="47" t="str">
        <f t="shared" si="32"/>
        <v>-</v>
      </c>
      <c r="Q169" s="47">
        <f t="shared" si="33"/>
        <v>106.60337221327678</v>
      </c>
      <c r="R169" s="33">
        <v>3729.4</v>
      </c>
      <c r="S169" s="46">
        <v>3792.79</v>
      </c>
      <c r="T169" s="46">
        <v>4247.92</v>
      </c>
      <c r="U169" s="202">
        <f t="shared" si="34"/>
        <v>101.6997372231458</v>
      </c>
      <c r="V169" s="47">
        <f t="shared" si="35"/>
        <v>111.99987344408733</v>
      </c>
      <c r="W169" s="231"/>
    </row>
    <row r="170" spans="1:23" x14ac:dyDescent="0.2">
      <c r="A170" s="229"/>
      <c r="B170" s="6" t="s">
        <v>23</v>
      </c>
      <c r="C170" s="8">
        <v>3706027377</v>
      </c>
      <c r="D170" s="36" t="s">
        <v>263</v>
      </c>
      <c r="E170" s="13" t="s">
        <v>588</v>
      </c>
      <c r="F170" s="12" t="s">
        <v>117</v>
      </c>
      <c r="G170" s="77">
        <v>0.05</v>
      </c>
      <c r="H170" s="25">
        <v>6560.58</v>
      </c>
      <c r="I170" s="25">
        <v>6235.78</v>
      </c>
      <c r="J170" s="25">
        <v>6295.57</v>
      </c>
      <c r="K170" s="22">
        <f t="shared" si="41"/>
        <v>95.049218209365634</v>
      </c>
      <c r="L170" s="22">
        <f t="shared" si="42"/>
        <v>100.95882151070114</v>
      </c>
      <c r="M170" s="33"/>
      <c r="N170" s="46">
        <v>6547.57</v>
      </c>
      <c r="O170" s="46">
        <v>6610.35</v>
      </c>
      <c r="P170" s="47" t="str">
        <f t="shared" si="32"/>
        <v>-</v>
      </c>
      <c r="Q170" s="47">
        <f t="shared" si="33"/>
        <v>100.95882900068271</v>
      </c>
      <c r="R170" s="33">
        <v>3729.4</v>
      </c>
      <c r="S170" s="46">
        <v>3792.79</v>
      </c>
      <c r="T170" s="46">
        <v>4247.92</v>
      </c>
      <c r="U170" s="202">
        <f t="shared" si="34"/>
        <v>101.6997372231458</v>
      </c>
      <c r="V170" s="47">
        <f t="shared" si="35"/>
        <v>111.99987344408733</v>
      </c>
      <c r="W170" s="231"/>
    </row>
    <row r="171" spans="1:23" x14ac:dyDescent="0.2">
      <c r="A171" s="229"/>
      <c r="B171" s="6" t="s">
        <v>534</v>
      </c>
      <c r="C171" s="8">
        <v>3706027377</v>
      </c>
      <c r="D171" s="36" t="s">
        <v>263</v>
      </c>
      <c r="E171" s="13" t="s">
        <v>588</v>
      </c>
      <c r="F171" s="12" t="s">
        <v>117</v>
      </c>
      <c r="G171" s="77">
        <v>0.05</v>
      </c>
      <c r="H171" s="25">
        <v>10577.63</v>
      </c>
      <c r="I171" s="25">
        <v>10577.63</v>
      </c>
      <c r="J171" s="25">
        <v>10752.28</v>
      </c>
      <c r="K171" s="22">
        <f t="shared" si="41"/>
        <v>100</v>
      </c>
      <c r="L171" s="22">
        <f t="shared" si="42"/>
        <v>101.65112600837807</v>
      </c>
      <c r="M171" s="33"/>
      <c r="N171" s="46">
        <v>11106.51</v>
      </c>
      <c r="O171" s="46">
        <v>11289.89</v>
      </c>
      <c r="P171" s="47" t="str">
        <f t="shared" si="32"/>
        <v>-</v>
      </c>
      <c r="Q171" s="47">
        <f t="shared" si="33"/>
        <v>101.65110372205129</v>
      </c>
      <c r="R171" s="33">
        <v>3729.4</v>
      </c>
      <c r="S171" s="46">
        <v>3792.79</v>
      </c>
      <c r="T171" s="46">
        <v>4247.92</v>
      </c>
      <c r="U171" s="202">
        <f t="shared" si="34"/>
        <v>101.6997372231458</v>
      </c>
      <c r="V171" s="47">
        <f t="shared" si="35"/>
        <v>111.99987344408733</v>
      </c>
      <c r="W171" s="231"/>
    </row>
    <row r="172" spans="1:23" x14ac:dyDescent="0.2">
      <c r="A172" s="229"/>
      <c r="B172" s="6" t="s">
        <v>533</v>
      </c>
      <c r="C172" s="8">
        <v>3706027377</v>
      </c>
      <c r="D172" s="36" t="s">
        <v>263</v>
      </c>
      <c r="E172" s="13" t="s">
        <v>588</v>
      </c>
      <c r="F172" s="12" t="s">
        <v>117</v>
      </c>
      <c r="G172" s="77">
        <v>0.05</v>
      </c>
      <c r="H172" s="25">
        <v>11561.93</v>
      </c>
      <c r="I172" s="25">
        <v>11561.93</v>
      </c>
      <c r="J172" s="25">
        <v>12025.94</v>
      </c>
      <c r="K172" s="22">
        <f t="shared" ref="K172:K209" si="49">IFERROR(I172/H172*100,"")</f>
        <v>100</v>
      </c>
      <c r="L172" s="22">
        <f t="shared" ref="L172:L209" si="50">IFERROR(J172/I172*100,"")</f>
        <v>104.01325730219781</v>
      </c>
      <c r="M172" s="33"/>
      <c r="N172" s="46">
        <v>12140.03</v>
      </c>
      <c r="O172" s="46">
        <v>12627.24</v>
      </c>
      <c r="P172" s="47" t="str">
        <f t="shared" si="32"/>
        <v>-</v>
      </c>
      <c r="Q172" s="47">
        <f t="shared" si="33"/>
        <v>104.01325202656007</v>
      </c>
      <c r="R172" s="33">
        <v>3729.4</v>
      </c>
      <c r="S172" s="46">
        <v>3792.79</v>
      </c>
      <c r="T172" s="46">
        <v>4247.92</v>
      </c>
      <c r="U172" s="202">
        <f t="shared" si="34"/>
        <v>101.6997372231458</v>
      </c>
      <c r="V172" s="47">
        <f t="shared" si="35"/>
        <v>111.99987344408733</v>
      </c>
      <c r="W172" s="231"/>
    </row>
    <row r="173" spans="1:23" x14ac:dyDescent="0.2">
      <c r="A173" s="229"/>
      <c r="B173" s="6" t="s">
        <v>535</v>
      </c>
      <c r="C173" s="8">
        <v>3706027377</v>
      </c>
      <c r="D173" s="36" t="s">
        <v>263</v>
      </c>
      <c r="E173" s="13" t="s">
        <v>588</v>
      </c>
      <c r="F173" s="12" t="s">
        <v>117</v>
      </c>
      <c r="G173" s="77">
        <v>0.05</v>
      </c>
      <c r="H173" s="25">
        <v>8470.5499999999993</v>
      </c>
      <c r="I173" s="25">
        <v>8470.5499999999993</v>
      </c>
      <c r="J173" s="25">
        <v>8565.26</v>
      </c>
      <c r="K173" s="22">
        <f t="shared" si="49"/>
        <v>100</v>
      </c>
      <c r="L173" s="22">
        <f t="shared" si="50"/>
        <v>101.11810921368742</v>
      </c>
      <c r="M173" s="33"/>
      <c r="N173" s="46">
        <v>8894.08</v>
      </c>
      <c r="O173" s="46">
        <v>8993.52</v>
      </c>
      <c r="P173" s="47" t="str">
        <f t="shared" si="32"/>
        <v>-</v>
      </c>
      <c r="Q173" s="47">
        <f t="shared" si="33"/>
        <v>101.11804706051666</v>
      </c>
      <c r="R173" s="33">
        <v>3729.4</v>
      </c>
      <c r="S173" s="46">
        <v>3792.79</v>
      </c>
      <c r="T173" s="46">
        <v>4247.92</v>
      </c>
      <c r="U173" s="202">
        <f t="shared" si="34"/>
        <v>101.6997372231458</v>
      </c>
      <c r="V173" s="47">
        <f t="shared" si="35"/>
        <v>111.99987344408733</v>
      </c>
      <c r="W173" s="231"/>
    </row>
    <row r="174" spans="1:23" x14ac:dyDescent="0.2">
      <c r="A174" s="229"/>
      <c r="B174" s="6" t="s">
        <v>536</v>
      </c>
      <c r="C174" s="8">
        <v>3706027377</v>
      </c>
      <c r="D174" s="36" t="s">
        <v>263</v>
      </c>
      <c r="E174" s="13" t="s">
        <v>588</v>
      </c>
      <c r="F174" s="12" t="s">
        <v>117</v>
      </c>
      <c r="G174" s="77">
        <v>0.05</v>
      </c>
      <c r="H174" s="25">
        <v>5267.92</v>
      </c>
      <c r="I174" s="25">
        <v>5267.92</v>
      </c>
      <c r="J174" s="25">
        <v>6197.79</v>
      </c>
      <c r="K174" s="22">
        <f t="shared" si="49"/>
        <v>100</v>
      </c>
      <c r="L174" s="22">
        <f t="shared" si="50"/>
        <v>117.65155886953484</v>
      </c>
      <c r="M174" s="33"/>
      <c r="N174" s="46">
        <v>5531.32</v>
      </c>
      <c r="O174" s="46">
        <v>6507.68</v>
      </c>
      <c r="P174" s="47" t="str">
        <f t="shared" si="32"/>
        <v>-</v>
      </c>
      <c r="Q174" s="47">
        <f t="shared" si="33"/>
        <v>117.65148282869188</v>
      </c>
      <c r="R174" s="33">
        <v>3729.4</v>
      </c>
      <c r="S174" s="46">
        <v>3792.79</v>
      </c>
      <c r="T174" s="46">
        <v>4247.92</v>
      </c>
      <c r="U174" s="202">
        <f t="shared" si="34"/>
        <v>101.6997372231458</v>
      </c>
      <c r="V174" s="47">
        <f t="shared" si="35"/>
        <v>111.99987344408733</v>
      </c>
      <c r="W174" s="231"/>
    </row>
    <row r="175" spans="1:23" x14ac:dyDescent="0.2">
      <c r="A175" s="229"/>
      <c r="B175" s="6" t="s">
        <v>537</v>
      </c>
      <c r="C175" s="8">
        <v>3706027377</v>
      </c>
      <c r="D175" s="36" t="s">
        <v>263</v>
      </c>
      <c r="E175" s="13" t="s">
        <v>588</v>
      </c>
      <c r="F175" s="12" t="s">
        <v>117</v>
      </c>
      <c r="G175" s="77">
        <v>0.05</v>
      </c>
      <c r="H175" s="25">
        <v>6122.09</v>
      </c>
      <c r="I175" s="25">
        <v>6019.31</v>
      </c>
      <c r="J175" s="25">
        <v>6080.99</v>
      </c>
      <c r="K175" s="22">
        <f t="shared" si="49"/>
        <v>98.321161564106376</v>
      </c>
      <c r="L175" s="22">
        <f t="shared" si="50"/>
        <v>101.02470216685964</v>
      </c>
      <c r="M175" s="33"/>
      <c r="N175" s="46">
        <v>6320.28</v>
      </c>
      <c r="O175" s="46">
        <v>6385.04</v>
      </c>
      <c r="P175" s="47" t="str">
        <f t="shared" si="32"/>
        <v>-</v>
      </c>
      <c r="Q175" s="47">
        <f t="shared" si="33"/>
        <v>101.02463814894278</v>
      </c>
      <c r="R175" s="33">
        <v>3729.4</v>
      </c>
      <c r="S175" s="46">
        <v>3792.79</v>
      </c>
      <c r="T175" s="46">
        <v>4247.92</v>
      </c>
      <c r="U175" s="202">
        <f t="shared" si="34"/>
        <v>101.6997372231458</v>
      </c>
      <c r="V175" s="47">
        <f t="shared" si="35"/>
        <v>111.99987344408733</v>
      </c>
      <c r="W175" s="231"/>
    </row>
    <row r="176" spans="1:23" x14ac:dyDescent="0.2">
      <c r="A176" s="229"/>
      <c r="B176" s="6" t="s">
        <v>509</v>
      </c>
      <c r="C176" s="8">
        <v>3706027377</v>
      </c>
      <c r="D176" s="36" t="s">
        <v>263</v>
      </c>
      <c r="E176" s="13" t="s">
        <v>588</v>
      </c>
      <c r="F176" s="12" t="s">
        <v>117</v>
      </c>
      <c r="G176" s="77">
        <v>0.05</v>
      </c>
      <c r="H176" s="25">
        <v>7194.24</v>
      </c>
      <c r="I176" s="25">
        <v>6555.96</v>
      </c>
      <c r="J176" s="25">
        <v>6591.84</v>
      </c>
      <c r="K176" s="22">
        <f t="shared" si="49"/>
        <v>91.127902321857491</v>
      </c>
      <c r="L176" s="22">
        <f t="shared" si="50"/>
        <v>100.54728826899493</v>
      </c>
      <c r="M176" s="33"/>
      <c r="N176" s="46">
        <v>6883.76</v>
      </c>
      <c r="O176" s="46">
        <v>6921.43</v>
      </c>
      <c r="P176" s="47" t="str">
        <f t="shared" si="32"/>
        <v>-</v>
      </c>
      <c r="Q176" s="47">
        <f t="shared" si="33"/>
        <v>100.54723000220808</v>
      </c>
      <c r="R176" s="33">
        <v>3729.4</v>
      </c>
      <c r="S176" s="46">
        <v>3792.79</v>
      </c>
      <c r="T176" s="46">
        <v>4247.92</v>
      </c>
      <c r="U176" s="202">
        <f t="shared" si="34"/>
        <v>101.6997372231458</v>
      </c>
      <c r="V176" s="47">
        <f t="shared" si="35"/>
        <v>111.99987344408733</v>
      </c>
      <c r="W176" s="231"/>
    </row>
    <row r="177" spans="1:23" x14ac:dyDescent="0.2">
      <c r="A177" s="229"/>
      <c r="B177" s="6" t="s">
        <v>272</v>
      </c>
      <c r="C177" s="8">
        <v>3706027377</v>
      </c>
      <c r="D177" s="36" t="s">
        <v>263</v>
      </c>
      <c r="E177" s="13" t="s">
        <v>588</v>
      </c>
      <c r="F177" s="12" t="s">
        <v>117</v>
      </c>
      <c r="G177" s="77">
        <v>0.05</v>
      </c>
      <c r="H177" s="25">
        <v>5453.04</v>
      </c>
      <c r="I177" s="25">
        <v>5353.16</v>
      </c>
      <c r="J177" s="25">
        <v>5406.65</v>
      </c>
      <c r="K177" s="22">
        <f t="shared" si="49"/>
        <v>98.168361134339747</v>
      </c>
      <c r="L177" s="22">
        <f t="shared" si="50"/>
        <v>100.99922288891048</v>
      </c>
      <c r="M177" s="33"/>
      <c r="N177" s="46">
        <v>5620.82</v>
      </c>
      <c r="O177" s="46">
        <v>5676.98</v>
      </c>
      <c r="P177" s="47" t="str">
        <f t="shared" si="32"/>
        <v>-</v>
      </c>
      <c r="Q177" s="47">
        <f t="shared" si="33"/>
        <v>100.99914247387392</v>
      </c>
      <c r="R177" s="33">
        <v>3729.4</v>
      </c>
      <c r="S177" s="46">
        <v>3792.79</v>
      </c>
      <c r="T177" s="46">
        <v>4247.92</v>
      </c>
      <c r="U177" s="202">
        <f t="shared" si="34"/>
        <v>101.6997372231458</v>
      </c>
      <c r="V177" s="47">
        <f t="shared" si="35"/>
        <v>111.99987344408733</v>
      </c>
      <c r="W177" s="231"/>
    </row>
    <row r="178" spans="1:23" x14ac:dyDescent="0.2">
      <c r="A178" s="229"/>
      <c r="B178" s="6" t="s">
        <v>510</v>
      </c>
      <c r="C178" s="8">
        <v>3706027377</v>
      </c>
      <c r="D178" s="36" t="s">
        <v>263</v>
      </c>
      <c r="E178" s="13" t="s">
        <v>588</v>
      </c>
      <c r="F178" s="12" t="s">
        <v>117</v>
      </c>
      <c r="G178" s="77">
        <v>0.05</v>
      </c>
      <c r="H178" s="25">
        <v>7544.28</v>
      </c>
      <c r="I178" s="25">
        <v>7349.89</v>
      </c>
      <c r="J178" s="25">
        <v>7384.85</v>
      </c>
      <c r="K178" s="22">
        <f t="shared" si="49"/>
        <v>97.423345899144792</v>
      </c>
      <c r="L178" s="22">
        <f t="shared" si="50"/>
        <v>100.47565337712537</v>
      </c>
      <c r="M178" s="33"/>
      <c r="N178" s="46">
        <v>7717.38</v>
      </c>
      <c r="O178" s="46">
        <v>7754.09</v>
      </c>
      <c r="P178" s="47" t="str">
        <f t="shared" si="32"/>
        <v>-</v>
      </c>
      <c r="Q178" s="47">
        <f t="shared" si="33"/>
        <v>100.47567957000952</v>
      </c>
      <c r="R178" s="33">
        <v>3729.4</v>
      </c>
      <c r="S178" s="46">
        <v>3792.79</v>
      </c>
      <c r="T178" s="46">
        <v>4247.92</v>
      </c>
      <c r="U178" s="202">
        <f t="shared" si="34"/>
        <v>101.6997372231458</v>
      </c>
      <c r="V178" s="47">
        <f t="shared" si="35"/>
        <v>111.99987344408733</v>
      </c>
      <c r="W178" s="231"/>
    </row>
    <row r="179" spans="1:23" ht="15.75" customHeight="1" x14ac:dyDescent="0.2">
      <c r="A179" s="229" t="s">
        <v>607</v>
      </c>
      <c r="B179" s="5" t="s">
        <v>139</v>
      </c>
      <c r="C179" s="8">
        <v>3702238930</v>
      </c>
      <c r="D179" s="36" t="s">
        <v>338</v>
      </c>
      <c r="E179" s="13" t="s">
        <v>588</v>
      </c>
      <c r="F179" s="12" t="s">
        <v>220</v>
      </c>
      <c r="G179" s="77">
        <v>0.05</v>
      </c>
      <c r="H179" s="21">
        <v>3708.91</v>
      </c>
      <c r="I179" s="21">
        <v>3708.91</v>
      </c>
      <c r="J179" s="21">
        <v>4341.8599999999997</v>
      </c>
      <c r="K179" s="22">
        <f t="shared" si="49"/>
        <v>100</v>
      </c>
      <c r="L179" s="22">
        <f t="shared" si="50"/>
        <v>117.06566080061258</v>
      </c>
      <c r="M179" s="47"/>
      <c r="N179" s="34"/>
      <c r="O179" s="34"/>
      <c r="P179" s="47" t="str">
        <f t="shared" si="32"/>
        <v>-</v>
      </c>
      <c r="Q179" s="47" t="str">
        <f t="shared" si="33"/>
        <v>-</v>
      </c>
      <c r="R179" s="47"/>
      <c r="S179" s="34"/>
      <c r="T179" s="34"/>
      <c r="U179" s="202" t="str">
        <f t="shared" si="34"/>
        <v>-</v>
      </c>
      <c r="V179" s="47" t="str">
        <f t="shared" si="35"/>
        <v>-</v>
      </c>
      <c r="W179" s="222" t="s">
        <v>695</v>
      </c>
    </row>
    <row r="180" spans="1:23" x14ac:dyDescent="0.2">
      <c r="A180" s="229"/>
      <c r="B180" s="5" t="s">
        <v>127</v>
      </c>
      <c r="C180" s="8">
        <v>3702706191</v>
      </c>
      <c r="D180" s="36" t="s">
        <v>258</v>
      </c>
      <c r="E180" s="13" t="s">
        <v>588</v>
      </c>
      <c r="F180" s="12" t="s">
        <v>220</v>
      </c>
      <c r="G180" s="77">
        <v>0.05</v>
      </c>
      <c r="H180" s="21">
        <v>7021.1</v>
      </c>
      <c r="I180" s="21">
        <v>7021.1</v>
      </c>
      <c r="J180" s="21">
        <v>8624.65</v>
      </c>
      <c r="K180" s="22">
        <f t="shared" si="49"/>
        <v>100</v>
      </c>
      <c r="L180" s="22">
        <f t="shared" si="50"/>
        <v>122.83901382974176</v>
      </c>
      <c r="M180" s="46">
        <v>8425.32</v>
      </c>
      <c r="N180" s="46">
        <v>7372.16</v>
      </c>
      <c r="O180" s="46">
        <v>9055.8799999999992</v>
      </c>
      <c r="P180" s="47">
        <f t="shared" si="32"/>
        <v>87.500059344926967</v>
      </c>
      <c r="Q180" s="47">
        <f t="shared" si="33"/>
        <v>122.83889660560811</v>
      </c>
      <c r="R180" s="46">
        <v>3729.4</v>
      </c>
      <c r="S180" s="46">
        <v>3729.4</v>
      </c>
      <c r="T180" s="46">
        <v>4176.93</v>
      </c>
      <c r="U180" s="202">
        <f t="shared" si="34"/>
        <v>100</v>
      </c>
      <c r="V180" s="47">
        <f t="shared" si="35"/>
        <v>112.00005362792945</v>
      </c>
      <c r="W180" s="222" t="s">
        <v>694</v>
      </c>
    </row>
    <row r="181" spans="1:23" x14ac:dyDescent="0.2">
      <c r="A181" s="229"/>
      <c r="B181" s="5" t="s">
        <v>212</v>
      </c>
      <c r="C181" s="8">
        <v>3706030147</v>
      </c>
      <c r="D181" s="36" t="s">
        <v>338</v>
      </c>
      <c r="E181" s="13" t="s">
        <v>588</v>
      </c>
      <c r="F181" s="12" t="s">
        <v>220</v>
      </c>
      <c r="G181" s="77">
        <v>0.22</v>
      </c>
      <c r="H181" s="25">
        <v>4044.93</v>
      </c>
      <c r="I181" s="25">
        <v>4044.93</v>
      </c>
      <c r="J181" s="25">
        <v>4813.6000000000004</v>
      </c>
      <c r="K181" s="22">
        <f t="shared" si="49"/>
        <v>100</v>
      </c>
      <c r="L181" s="22">
        <f t="shared" si="50"/>
        <v>119.00329548348181</v>
      </c>
      <c r="M181" s="33">
        <v>4853.91</v>
      </c>
      <c r="N181" s="46">
        <v>4934.8100000000004</v>
      </c>
      <c r="O181" s="46">
        <v>5872.59</v>
      </c>
      <c r="P181" s="47">
        <f t="shared" si="32"/>
        <v>101.66669756958824</v>
      </c>
      <c r="Q181" s="47">
        <f t="shared" si="33"/>
        <v>119.00336588440081</v>
      </c>
      <c r="R181" s="33">
        <v>3587.77</v>
      </c>
      <c r="S181" s="46">
        <v>3647.57</v>
      </c>
      <c r="T181" s="46">
        <v>4085.28</v>
      </c>
      <c r="U181" s="202">
        <f t="shared" si="34"/>
        <v>101.66677351112253</v>
      </c>
      <c r="V181" s="47">
        <f t="shared" si="35"/>
        <v>112.00004386481959</v>
      </c>
      <c r="W181" s="222" t="s">
        <v>707</v>
      </c>
    </row>
    <row r="182" spans="1:23" x14ac:dyDescent="0.2">
      <c r="A182" s="229"/>
      <c r="B182" s="5" t="s">
        <v>140</v>
      </c>
      <c r="C182" s="8">
        <v>3702167447</v>
      </c>
      <c r="D182" s="93"/>
      <c r="E182" s="38"/>
      <c r="F182" s="93"/>
      <c r="G182" s="187"/>
      <c r="H182" s="188"/>
      <c r="I182" s="39"/>
      <c r="J182" s="39"/>
      <c r="K182" s="24" t="str">
        <f t="shared" si="49"/>
        <v/>
      </c>
      <c r="L182" s="24" t="str">
        <f t="shared" si="50"/>
        <v/>
      </c>
      <c r="M182" s="219"/>
      <c r="N182" s="40"/>
      <c r="O182" s="40"/>
      <c r="P182" s="47" t="str">
        <f t="shared" si="32"/>
        <v>-</v>
      </c>
      <c r="Q182" s="47" t="str">
        <f t="shared" si="33"/>
        <v>-</v>
      </c>
      <c r="R182" s="31"/>
      <c r="S182" s="40"/>
      <c r="T182" s="40"/>
      <c r="U182" s="202" t="str">
        <f t="shared" si="34"/>
        <v>-</v>
      </c>
      <c r="V182" s="47" t="str">
        <f t="shared" si="35"/>
        <v>-</v>
      </c>
      <c r="W182" s="227"/>
    </row>
    <row r="183" spans="1:23" x14ac:dyDescent="0.2">
      <c r="A183" s="229"/>
      <c r="B183" s="6" t="s">
        <v>275</v>
      </c>
      <c r="C183" s="8">
        <v>3702167447</v>
      </c>
      <c r="D183" s="36" t="s">
        <v>258</v>
      </c>
      <c r="E183" s="13" t="s">
        <v>588</v>
      </c>
      <c r="F183" s="12" t="s">
        <v>117</v>
      </c>
      <c r="G183" s="77">
        <v>0.05</v>
      </c>
      <c r="H183" s="25">
        <v>5336.36</v>
      </c>
      <c r="I183" s="25">
        <v>5336.36</v>
      </c>
      <c r="J183" s="25">
        <v>5963.04</v>
      </c>
      <c r="K183" s="22">
        <f t="shared" si="49"/>
        <v>100</v>
      </c>
      <c r="L183" s="22">
        <f t="shared" si="50"/>
        <v>111.74358551522012</v>
      </c>
      <c r="M183" s="33"/>
      <c r="N183" s="46">
        <v>5603.18</v>
      </c>
      <c r="O183" s="46">
        <v>6261.19</v>
      </c>
      <c r="P183" s="47" t="str">
        <f t="shared" si="32"/>
        <v>-</v>
      </c>
      <c r="Q183" s="47">
        <f t="shared" si="33"/>
        <v>111.74350993542951</v>
      </c>
      <c r="R183" s="33">
        <v>3729.4</v>
      </c>
      <c r="S183" s="46">
        <v>3792.79</v>
      </c>
      <c r="T183" s="46">
        <v>4247.92</v>
      </c>
      <c r="U183" s="202">
        <f t="shared" si="34"/>
        <v>101.6997372231458</v>
      </c>
      <c r="V183" s="47">
        <f t="shared" si="35"/>
        <v>111.99987344408733</v>
      </c>
      <c r="W183" s="222" t="s">
        <v>717</v>
      </c>
    </row>
    <row r="184" spans="1:23" ht="31.5" x14ac:dyDescent="0.2">
      <c r="A184" s="229"/>
      <c r="B184" s="6" t="s">
        <v>276</v>
      </c>
      <c r="C184" s="8">
        <v>3702167447</v>
      </c>
      <c r="D184" s="36" t="s">
        <v>265</v>
      </c>
      <c r="E184" s="13" t="s">
        <v>588</v>
      </c>
      <c r="F184" s="12" t="s">
        <v>220</v>
      </c>
      <c r="G184" s="77">
        <v>0.22</v>
      </c>
      <c r="H184" s="25">
        <v>3751.5</v>
      </c>
      <c r="I184" s="25">
        <v>3751.5</v>
      </c>
      <c r="J184" s="25">
        <v>4198.68</v>
      </c>
      <c r="K184" s="22">
        <f>IFERROR(I184/H184*100,"")</f>
        <v>100</v>
      </c>
      <c r="L184" s="22">
        <f>IFERROR(J184/I184*100,"")</f>
        <v>111.92003198720512</v>
      </c>
      <c r="M184" s="33"/>
      <c r="N184" s="46">
        <v>4576.83</v>
      </c>
      <c r="O184" s="46">
        <v>5122.3900000000003</v>
      </c>
      <c r="P184" s="47" t="str">
        <f t="shared" si="32"/>
        <v>-</v>
      </c>
      <c r="Q184" s="47">
        <f t="shared" si="33"/>
        <v>111.92004072687867</v>
      </c>
      <c r="R184" s="33">
        <v>3454.35</v>
      </c>
      <c r="S184" s="46">
        <v>3511.93</v>
      </c>
      <c r="T184" s="46">
        <v>3933.36</v>
      </c>
      <c r="U184" s="202">
        <f t="shared" si="34"/>
        <v>101.66688378421411</v>
      </c>
      <c r="V184" s="47">
        <f t="shared" si="35"/>
        <v>111.99995444100539</v>
      </c>
      <c r="W184" s="222" t="s">
        <v>718</v>
      </c>
    </row>
    <row r="185" spans="1:23" x14ac:dyDescent="0.2">
      <c r="A185" s="229" t="s">
        <v>608</v>
      </c>
      <c r="B185" s="5" t="s">
        <v>322</v>
      </c>
      <c r="C185" s="8">
        <v>3700008258</v>
      </c>
      <c r="D185" s="72"/>
      <c r="E185" s="13"/>
      <c r="F185" s="84"/>
      <c r="G185" s="81"/>
      <c r="H185" s="21"/>
      <c r="I185" s="23"/>
      <c r="J185" s="23"/>
      <c r="K185" s="22" t="str">
        <f t="shared" ref="K185:K186" si="51">IFERROR(I185/H185*100,"")</f>
        <v/>
      </c>
      <c r="L185" s="22" t="str">
        <f t="shared" ref="L185:L186" si="52">IFERROR(J185/I185*100,"")</f>
        <v/>
      </c>
      <c r="M185" s="47"/>
      <c r="N185" s="34"/>
      <c r="O185" s="34"/>
      <c r="P185" s="47" t="str">
        <f t="shared" si="32"/>
        <v>-</v>
      </c>
      <c r="Q185" s="47" t="str">
        <f t="shared" si="33"/>
        <v>-</v>
      </c>
      <c r="R185" s="47"/>
      <c r="S185" s="34"/>
      <c r="T185" s="34"/>
      <c r="U185" s="202" t="str">
        <f t="shared" si="34"/>
        <v>-</v>
      </c>
      <c r="V185" s="47" t="str">
        <f t="shared" si="35"/>
        <v>-</v>
      </c>
      <c r="W185" s="231" t="s">
        <v>727</v>
      </c>
    </row>
    <row r="186" spans="1:23" x14ac:dyDescent="0.2">
      <c r="A186" s="229"/>
      <c r="B186" s="6" t="s">
        <v>323</v>
      </c>
      <c r="C186" s="8">
        <v>3700008258</v>
      </c>
      <c r="D186" s="36" t="s">
        <v>265</v>
      </c>
      <c r="E186" s="13" t="s">
        <v>588</v>
      </c>
      <c r="F186" s="12" t="s">
        <v>220</v>
      </c>
      <c r="G186" s="77">
        <v>0.22</v>
      </c>
      <c r="H186" s="21">
        <v>7329.66</v>
      </c>
      <c r="I186" s="21">
        <v>7329.66</v>
      </c>
      <c r="J186" s="21">
        <v>9962.26</v>
      </c>
      <c r="K186" s="22">
        <f t="shared" si="51"/>
        <v>100</v>
      </c>
      <c r="L186" s="22">
        <f t="shared" si="52"/>
        <v>135.91708210203475</v>
      </c>
      <c r="M186" s="33">
        <v>8795.59</v>
      </c>
      <c r="N186" s="46">
        <v>8942.19</v>
      </c>
      <c r="O186" s="46">
        <v>12153.96</v>
      </c>
      <c r="P186" s="47">
        <f t="shared" si="32"/>
        <v>101.66674435711533</v>
      </c>
      <c r="Q186" s="47">
        <f t="shared" si="33"/>
        <v>135.91704045653245</v>
      </c>
      <c r="R186" s="33">
        <v>3729.4</v>
      </c>
      <c r="S186" s="46">
        <v>3791.5499999999997</v>
      </c>
      <c r="T186" s="46">
        <v>4246.54</v>
      </c>
      <c r="U186" s="202">
        <f t="shared" si="34"/>
        <v>101.66648790690192</v>
      </c>
      <c r="V186" s="47">
        <f t="shared" si="35"/>
        <v>112.00010549775159</v>
      </c>
      <c r="W186" s="231"/>
    </row>
    <row r="187" spans="1:23" x14ac:dyDescent="0.2">
      <c r="A187" s="229" t="s">
        <v>609</v>
      </c>
      <c r="B187" s="5" t="s">
        <v>90</v>
      </c>
      <c r="C187" s="7">
        <v>3705010317</v>
      </c>
      <c r="D187" s="72"/>
      <c r="E187" s="43"/>
      <c r="F187" s="84"/>
      <c r="G187" s="81"/>
      <c r="H187" s="21"/>
      <c r="I187" s="23"/>
      <c r="J187" s="23"/>
      <c r="K187" s="22" t="str">
        <f t="shared" si="49"/>
        <v/>
      </c>
      <c r="L187" s="22" t="str">
        <f t="shared" si="50"/>
        <v/>
      </c>
      <c r="M187" s="47"/>
      <c r="N187" s="34"/>
      <c r="O187" s="34"/>
      <c r="P187" s="47"/>
      <c r="Q187" s="47"/>
      <c r="R187" s="47"/>
      <c r="S187" s="34"/>
      <c r="T187" s="34"/>
      <c r="U187" s="202"/>
      <c r="V187" s="47"/>
      <c r="W187" s="221"/>
    </row>
    <row r="188" spans="1:23" x14ac:dyDescent="0.2">
      <c r="A188" s="229"/>
      <c r="B188" s="6" t="s">
        <v>741</v>
      </c>
      <c r="C188" s="7">
        <v>3705010317</v>
      </c>
      <c r="D188" s="36" t="s">
        <v>661</v>
      </c>
      <c r="E188" s="13" t="s">
        <v>588</v>
      </c>
      <c r="F188" s="12" t="s">
        <v>220</v>
      </c>
      <c r="G188" s="81">
        <v>0.05</v>
      </c>
      <c r="H188" s="21">
        <v>1999.71</v>
      </c>
      <c r="I188" s="21">
        <v>1999.71</v>
      </c>
      <c r="J188" s="21">
        <v>2363.4899999999998</v>
      </c>
      <c r="K188" s="22">
        <f t="shared" si="49"/>
        <v>100</v>
      </c>
      <c r="L188" s="22">
        <f t="shared" si="50"/>
        <v>118.19163778747917</v>
      </c>
      <c r="M188" s="46"/>
      <c r="N188" s="48"/>
      <c r="O188" s="48"/>
      <c r="P188" s="47"/>
      <c r="Q188" s="47"/>
      <c r="R188" s="46"/>
      <c r="S188" s="48"/>
      <c r="T188" s="48"/>
      <c r="U188" s="202"/>
      <c r="V188" s="47"/>
      <c r="W188" s="222" t="s">
        <v>742</v>
      </c>
    </row>
    <row r="189" spans="1:23" ht="31.5" x14ac:dyDescent="0.2">
      <c r="A189" s="229"/>
      <c r="B189" s="6" t="s">
        <v>398</v>
      </c>
      <c r="C189" s="213">
        <v>3705010317</v>
      </c>
      <c r="D189" s="36" t="s">
        <v>382</v>
      </c>
      <c r="E189" s="13" t="s">
        <v>588</v>
      </c>
      <c r="F189" s="12" t="s">
        <v>118</v>
      </c>
      <c r="G189" s="77">
        <v>0.22</v>
      </c>
      <c r="H189" s="21">
        <v>987.96</v>
      </c>
      <c r="I189" s="21">
        <v>987.96</v>
      </c>
      <c r="J189" s="21">
        <v>2446.81</v>
      </c>
      <c r="K189" s="22">
        <f t="shared" ref="K189:K191" si="53">IFERROR(I189/H189*100,"")</f>
        <v>100</v>
      </c>
      <c r="L189" s="22">
        <f t="shared" ref="L189:L191" si="54">IFERROR(J189/I189*100,"")</f>
        <v>247.6628608445686</v>
      </c>
      <c r="M189" s="46"/>
      <c r="N189" s="48"/>
      <c r="O189" s="48"/>
      <c r="P189" s="47"/>
      <c r="Q189" s="47"/>
      <c r="R189" s="46"/>
      <c r="S189" s="48"/>
      <c r="T189" s="48"/>
      <c r="U189" s="202"/>
      <c r="V189" s="47"/>
      <c r="W189" s="235" t="s">
        <v>743</v>
      </c>
    </row>
    <row r="190" spans="1:23" ht="31.5" x14ac:dyDescent="0.2">
      <c r="A190" s="229"/>
      <c r="B190" s="6" t="s">
        <v>399</v>
      </c>
      <c r="C190" s="213">
        <v>3705010317</v>
      </c>
      <c r="D190" s="36" t="s">
        <v>382</v>
      </c>
      <c r="E190" s="13" t="s">
        <v>588</v>
      </c>
      <c r="F190" s="12" t="s">
        <v>118</v>
      </c>
      <c r="G190" s="77">
        <v>0.22</v>
      </c>
      <c r="H190" s="21">
        <v>2315.5700000000002</v>
      </c>
      <c r="I190" s="21">
        <v>1443.99</v>
      </c>
      <c r="J190" s="21">
        <v>1723.28</v>
      </c>
      <c r="K190" s="22">
        <f t="shared" si="53"/>
        <v>62.36002366587924</v>
      </c>
      <c r="L190" s="22">
        <f t="shared" si="54"/>
        <v>119.34154668661141</v>
      </c>
      <c r="M190" s="46"/>
      <c r="N190" s="48"/>
      <c r="O190" s="48"/>
      <c r="P190" s="47"/>
      <c r="Q190" s="47"/>
      <c r="R190" s="46"/>
      <c r="S190" s="48"/>
      <c r="T190" s="48"/>
      <c r="U190" s="202"/>
      <c r="V190" s="47"/>
      <c r="W190" s="236"/>
    </row>
    <row r="191" spans="1:23" ht="31.5" x14ac:dyDescent="0.2">
      <c r="A191" s="229"/>
      <c r="B191" s="6" t="s">
        <v>400</v>
      </c>
      <c r="C191" s="213">
        <v>3705010317</v>
      </c>
      <c r="D191" s="36" t="s">
        <v>382</v>
      </c>
      <c r="E191" s="13" t="s">
        <v>588</v>
      </c>
      <c r="F191" s="12" t="s">
        <v>118</v>
      </c>
      <c r="G191" s="77">
        <v>0.22</v>
      </c>
      <c r="H191" s="21">
        <v>478.47</v>
      </c>
      <c r="I191" s="21">
        <v>413.21</v>
      </c>
      <c r="J191" s="21">
        <v>470.94</v>
      </c>
      <c r="K191" s="22">
        <f t="shared" si="53"/>
        <v>86.360691370409839</v>
      </c>
      <c r="L191" s="22">
        <f t="shared" si="54"/>
        <v>113.97110428111614</v>
      </c>
      <c r="M191" s="46"/>
      <c r="N191" s="48"/>
      <c r="O191" s="48"/>
      <c r="P191" s="47"/>
      <c r="Q191" s="47"/>
      <c r="R191" s="46"/>
      <c r="S191" s="48"/>
      <c r="T191" s="48"/>
      <c r="U191" s="202"/>
      <c r="V191" s="47"/>
      <c r="W191" s="237"/>
    </row>
    <row r="192" spans="1:23" x14ac:dyDescent="0.2">
      <c r="A192" s="229"/>
      <c r="B192" s="5" t="s">
        <v>326</v>
      </c>
      <c r="C192" s="8">
        <v>3700003612</v>
      </c>
      <c r="D192" s="72"/>
      <c r="E192" s="13"/>
      <c r="F192" s="84"/>
      <c r="G192" s="81"/>
      <c r="H192" s="21"/>
      <c r="I192" s="23"/>
      <c r="J192" s="23"/>
      <c r="K192" s="22"/>
      <c r="L192" s="22"/>
      <c r="M192" s="46"/>
      <c r="N192" s="48"/>
      <c r="O192" s="48"/>
      <c r="P192" s="47"/>
      <c r="Q192" s="47"/>
      <c r="R192" s="46"/>
      <c r="S192" s="48"/>
      <c r="T192" s="48"/>
      <c r="U192" s="202"/>
      <c r="V192" s="47"/>
      <c r="W192" s="223"/>
    </row>
    <row r="193" spans="1:23" x14ac:dyDescent="0.2">
      <c r="A193" s="229"/>
      <c r="B193" s="6" t="s">
        <v>32</v>
      </c>
      <c r="C193" s="212">
        <v>3700003612</v>
      </c>
      <c r="D193" s="36" t="s">
        <v>661</v>
      </c>
      <c r="E193" s="13" t="s">
        <v>588</v>
      </c>
      <c r="F193" s="12" t="s">
        <v>220</v>
      </c>
      <c r="G193" s="77">
        <v>0.05</v>
      </c>
      <c r="H193" s="21">
        <v>4316.7299999999996</v>
      </c>
      <c r="I193" s="21">
        <v>4316.7299999999996</v>
      </c>
      <c r="J193" s="21">
        <v>5565.82</v>
      </c>
      <c r="K193" s="22">
        <f t="shared" ref="K193" si="55">IFERROR(I193/H193*100,"")</f>
        <v>100</v>
      </c>
      <c r="L193" s="22">
        <f t="shared" ref="L193" si="56">IFERROR(J193/I193*100,"")</f>
        <v>128.9360233324762</v>
      </c>
      <c r="M193" s="46">
        <v>4532.57</v>
      </c>
      <c r="N193" s="46">
        <v>4532.57</v>
      </c>
      <c r="O193" s="46">
        <v>5844.11</v>
      </c>
      <c r="P193" s="47">
        <f t="shared" ref="P193:P194" si="57">IFERROR(N193/M193*100,"-")</f>
        <v>100</v>
      </c>
      <c r="Q193" s="47">
        <f t="shared" ref="Q193:Q194" si="58">IFERROR(O193/N193*100,"-")</f>
        <v>128.9359017069786</v>
      </c>
      <c r="R193" s="46">
        <v>3729.4</v>
      </c>
      <c r="S193" s="46">
        <v>3729.4</v>
      </c>
      <c r="T193" s="46">
        <v>4176.93</v>
      </c>
      <c r="U193" s="202">
        <f t="shared" ref="U193:U194" si="59">IFERROR(S193/R193*100,"-")</f>
        <v>100</v>
      </c>
      <c r="V193" s="47">
        <f t="shared" ref="V193:V194" si="60">IFERROR(T193/S193*100,"-")</f>
        <v>112.00005362792945</v>
      </c>
      <c r="W193" s="231" t="s">
        <v>728</v>
      </c>
    </row>
    <row r="194" spans="1:23" x14ac:dyDescent="0.2">
      <c r="A194" s="229"/>
      <c r="B194" s="6" t="s">
        <v>33</v>
      </c>
      <c r="C194" s="212">
        <v>3700003612</v>
      </c>
      <c r="D194" s="36" t="s">
        <v>661</v>
      </c>
      <c r="E194" s="13" t="s">
        <v>588</v>
      </c>
      <c r="F194" s="12" t="s">
        <v>220</v>
      </c>
      <c r="G194" s="77">
        <v>0.05</v>
      </c>
      <c r="H194" s="21">
        <v>3555.13</v>
      </c>
      <c r="I194" s="21">
        <v>3555.13</v>
      </c>
      <c r="J194" s="21">
        <v>4881.32</v>
      </c>
      <c r="K194" s="22">
        <f t="shared" ref="K194:K197" si="61">IFERROR(I194/H194*100,"")</f>
        <v>100</v>
      </c>
      <c r="L194" s="22">
        <f t="shared" ref="L194" si="62">IFERROR(J194/I194*100,"")</f>
        <v>137.30355851966033</v>
      </c>
      <c r="M194" s="46">
        <v>3732.89</v>
      </c>
      <c r="N194" s="46">
        <v>3732.89</v>
      </c>
      <c r="O194" s="46">
        <v>5125.3900000000003</v>
      </c>
      <c r="P194" s="47">
        <f t="shared" si="57"/>
        <v>100</v>
      </c>
      <c r="Q194" s="47">
        <f t="shared" si="58"/>
        <v>137.30353693786853</v>
      </c>
      <c r="R194" s="46">
        <v>3213.43</v>
      </c>
      <c r="S194" s="46">
        <v>3213.43</v>
      </c>
      <c r="T194" s="46">
        <v>3599.04</v>
      </c>
      <c r="U194" s="202">
        <f t="shared" si="59"/>
        <v>100</v>
      </c>
      <c r="V194" s="47">
        <f t="shared" si="60"/>
        <v>111.99995020896674</v>
      </c>
      <c r="W194" s="231"/>
    </row>
    <row r="195" spans="1:23" x14ac:dyDescent="0.2">
      <c r="A195" s="229"/>
      <c r="B195" s="6" t="s">
        <v>327</v>
      </c>
      <c r="C195" s="7">
        <v>3700003612</v>
      </c>
      <c r="D195" s="36" t="s">
        <v>341</v>
      </c>
      <c r="E195" s="13" t="s">
        <v>588</v>
      </c>
      <c r="F195" s="12" t="s">
        <v>220</v>
      </c>
      <c r="G195" s="77">
        <v>0.05</v>
      </c>
      <c r="H195" s="21">
        <v>5226.3100000000004</v>
      </c>
      <c r="I195" s="21">
        <v>5226.3100000000004</v>
      </c>
      <c r="J195" s="21">
        <v>5916.01</v>
      </c>
      <c r="K195" s="22">
        <f t="shared" si="61"/>
        <v>100</v>
      </c>
      <c r="L195" s="22">
        <f t="shared" si="50"/>
        <v>113.19669135585144</v>
      </c>
      <c r="M195" s="46">
        <v>5487.63</v>
      </c>
      <c r="N195" s="46">
        <v>5487.63</v>
      </c>
      <c r="O195" s="46">
        <v>6211.81</v>
      </c>
      <c r="P195" s="47">
        <f t="shared" ref="P195:P254" si="63">IFERROR(N195/M195*100,"-")</f>
        <v>100</v>
      </c>
      <c r="Q195" s="47">
        <f t="shared" ref="Q195:Q254" si="64">IFERROR(O195/N195*100,"-")</f>
        <v>113.19658942020507</v>
      </c>
      <c r="R195" s="46">
        <v>2934.24</v>
      </c>
      <c r="S195" s="46">
        <v>2934.24</v>
      </c>
      <c r="T195" s="46">
        <v>3286.35</v>
      </c>
      <c r="U195" s="202">
        <f t="shared" ref="U195:U254" si="65">IFERROR(S195/R195*100,"-")</f>
        <v>100</v>
      </c>
      <c r="V195" s="47">
        <f t="shared" ref="V195:V254" si="66">IFERROR(T195/S195*100,"-")</f>
        <v>112.00004089645019</v>
      </c>
      <c r="W195" s="231" t="s">
        <v>729</v>
      </c>
    </row>
    <row r="196" spans="1:23" x14ac:dyDescent="0.2">
      <c r="A196" s="229"/>
      <c r="B196" s="6" t="s">
        <v>328</v>
      </c>
      <c r="C196" s="7">
        <v>3700003612</v>
      </c>
      <c r="D196" s="36" t="s">
        <v>341</v>
      </c>
      <c r="E196" s="13" t="s">
        <v>588</v>
      </c>
      <c r="F196" s="12" t="s">
        <v>220</v>
      </c>
      <c r="G196" s="77">
        <v>0.05</v>
      </c>
      <c r="H196" s="21">
        <v>9846.9</v>
      </c>
      <c r="I196" s="21">
        <v>8583.0400000000009</v>
      </c>
      <c r="J196" s="21">
        <v>9081.86</v>
      </c>
      <c r="K196" s="22">
        <f t="shared" si="61"/>
        <v>87.164894535336003</v>
      </c>
      <c r="L196" s="22">
        <f t="shared" si="50"/>
        <v>105.81169375885466</v>
      </c>
      <c r="M196" s="46">
        <v>10339.25</v>
      </c>
      <c r="N196" s="46">
        <v>9012.19</v>
      </c>
      <c r="O196" s="46">
        <v>9535.9500000000007</v>
      </c>
      <c r="P196" s="47">
        <f t="shared" si="63"/>
        <v>87.164833039146956</v>
      </c>
      <c r="Q196" s="47">
        <f t="shared" si="64"/>
        <v>105.81168395251322</v>
      </c>
      <c r="R196" s="46">
        <v>3729.4</v>
      </c>
      <c r="S196" s="46">
        <v>3729.4</v>
      </c>
      <c r="T196" s="46">
        <v>4176.93</v>
      </c>
      <c r="U196" s="202">
        <f t="shared" si="65"/>
        <v>100</v>
      </c>
      <c r="V196" s="47">
        <f t="shared" si="66"/>
        <v>112.00005362792945</v>
      </c>
      <c r="W196" s="231"/>
    </row>
    <row r="197" spans="1:23" x14ac:dyDescent="0.2">
      <c r="A197" s="229"/>
      <c r="B197" s="6" t="s">
        <v>329</v>
      </c>
      <c r="C197" s="7">
        <v>3700003612</v>
      </c>
      <c r="D197" s="36" t="s">
        <v>341</v>
      </c>
      <c r="E197" s="13" t="s">
        <v>588</v>
      </c>
      <c r="F197" s="12" t="s">
        <v>220</v>
      </c>
      <c r="G197" s="77">
        <v>0.05</v>
      </c>
      <c r="H197" s="21">
        <v>3812.41</v>
      </c>
      <c r="I197" s="21">
        <v>3812.41</v>
      </c>
      <c r="J197" s="21">
        <v>4340.51</v>
      </c>
      <c r="K197" s="22">
        <f t="shared" si="61"/>
        <v>100</v>
      </c>
      <c r="L197" s="22">
        <f t="shared" si="50"/>
        <v>113.85213027979677</v>
      </c>
      <c r="M197" s="46">
        <v>4003.03</v>
      </c>
      <c r="N197" s="46">
        <v>4003.03</v>
      </c>
      <c r="O197" s="46">
        <v>4557.54</v>
      </c>
      <c r="P197" s="47">
        <f t="shared" si="63"/>
        <v>100</v>
      </c>
      <c r="Q197" s="47">
        <f t="shared" si="64"/>
        <v>113.85225691538659</v>
      </c>
      <c r="R197" s="46">
        <v>3526.58</v>
      </c>
      <c r="S197" s="46">
        <v>3526.58</v>
      </c>
      <c r="T197" s="46">
        <v>3949.77</v>
      </c>
      <c r="U197" s="202">
        <f t="shared" si="65"/>
        <v>100</v>
      </c>
      <c r="V197" s="47">
        <f t="shared" si="66"/>
        <v>112.00001134243377</v>
      </c>
      <c r="W197" s="231"/>
    </row>
    <row r="198" spans="1:23" ht="31.5" x14ac:dyDescent="0.2">
      <c r="A198" s="229"/>
      <c r="B198" s="6" t="s">
        <v>330</v>
      </c>
      <c r="C198" s="7">
        <v>3700003612</v>
      </c>
      <c r="D198" s="36" t="s">
        <v>341</v>
      </c>
      <c r="E198" s="13" t="s">
        <v>588</v>
      </c>
      <c r="F198" s="12" t="s">
        <v>118</v>
      </c>
      <c r="G198" s="77">
        <v>0.05</v>
      </c>
      <c r="H198" s="21">
        <v>3674.23</v>
      </c>
      <c r="I198" s="21">
        <v>3672.29</v>
      </c>
      <c r="J198" s="21">
        <v>3827.56</v>
      </c>
      <c r="K198" s="22">
        <f t="shared" ref="K198:K200" si="67">IFERROR(I198/H198*100,"")</f>
        <v>99.947199821459193</v>
      </c>
      <c r="L198" s="22">
        <f t="shared" ref="L198:L200" si="68">IFERROR(J198/I198*100,"")</f>
        <v>104.22815191610684</v>
      </c>
      <c r="M198" s="46"/>
      <c r="N198" s="48"/>
      <c r="O198" s="48"/>
      <c r="P198" s="47" t="str">
        <f t="shared" si="63"/>
        <v>-</v>
      </c>
      <c r="Q198" s="47" t="str">
        <f t="shared" si="64"/>
        <v>-</v>
      </c>
      <c r="R198" s="46"/>
      <c r="S198" s="48"/>
      <c r="T198" s="48"/>
      <c r="U198" s="202" t="str">
        <f t="shared" si="65"/>
        <v>-</v>
      </c>
      <c r="V198" s="47" t="str">
        <f t="shared" si="66"/>
        <v>-</v>
      </c>
      <c r="W198" s="231"/>
    </row>
    <row r="199" spans="1:23" ht="31.5" x14ac:dyDescent="0.2">
      <c r="A199" s="229"/>
      <c r="B199" s="6" t="s">
        <v>331</v>
      </c>
      <c r="C199" s="7">
        <v>3700003612</v>
      </c>
      <c r="D199" s="36" t="s">
        <v>341</v>
      </c>
      <c r="E199" s="13" t="s">
        <v>588</v>
      </c>
      <c r="F199" s="12" t="s">
        <v>118</v>
      </c>
      <c r="G199" s="77">
        <v>0.05</v>
      </c>
      <c r="H199" s="21">
        <v>6575.1</v>
      </c>
      <c r="I199" s="21">
        <v>6575.1</v>
      </c>
      <c r="J199" s="21">
        <v>7554.09</v>
      </c>
      <c r="K199" s="22">
        <f t="shared" si="67"/>
        <v>100</v>
      </c>
      <c r="L199" s="22">
        <f t="shared" si="68"/>
        <v>114.8893552949765</v>
      </c>
      <c r="M199" s="46"/>
      <c r="N199" s="48"/>
      <c r="O199" s="48"/>
      <c r="P199" s="47" t="str">
        <f t="shared" si="63"/>
        <v>-</v>
      </c>
      <c r="Q199" s="47" t="str">
        <f t="shared" si="64"/>
        <v>-</v>
      </c>
      <c r="R199" s="46"/>
      <c r="S199" s="48"/>
      <c r="T199" s="48"/>
      <c r="U199" s="202" t="str">
        <f t="shared" si="65"/>
        <v>-</v>
      </c>
      <c r="V199" s="47" t="str">
        <f t="shared" si="66"/>
        <v>-</v>
      </c>
      <c r="W199" s="231"/>
    </row>
    <row r="200" spans="1:23" ht="31.5" x14ac:dyDescent="0.2">
      <c r="A200" s="229"/>
      <c r="B200" s="6" t="s">
        <v>332</v>
      </c>
      <c r="C200" s="7">
        <v>3700003612</v>
      </c>
      <c r="D200" s="36" t="s">
        <v>341</v>
      </c>
      <c r="E200" s="13" t="s">
        <v>588</v>
      </c>
      <c r="F200" s="12" t="s">
        <v>118</v>
      </c>
      <c r="G200" s="77">
        <v>0.05</v>
      </c>
      <c r="H200" s="21">
        <v>3399.93</v>
      </c>
      <c r="I200" s="21">
        <v>3399.93</v>
      </c>
      <c r="J200" s="21">
        <v>3580.84</v>
      </c>
      <c r="K200" s="22">
        <f t="shared" si="67"/>
        <v>100</v>
      </c>
      <c r="L200" s="22">
        <f t="shared" si="68"/>
        <v>105.32099190277448</v>
      </c>
      <c r="M200" s="46"/>
      <c r="N200" s="48"/>
      <c r="O200" s="48"/>
      <c r="P200" s="47" t="str">
        <f t="shared" si="63"/>
        <v>-</v>
      </c>
      <c r="Q200" s="47" t="str">
        <f t="shared" si="64"/>
        <v>-</v>
      </c>
      <c r="R200" s="46"/>
      <c r="S200" s="48"/>
      <c r="T200" s="48"/>
      <c r="U200" s="202" t="str">
        <f t="shared" si="65"/>
        <v>-</v>
      </c>
      <c r="V200" s="47" t="str">
        <f t="shared" si="66"/>
        <v>-</v>
      </c>
      <c r="W200" s="231"/>
    </row>
    <row r="201" spans="1:23" x14ac:dyDescent="0.2">
      <c r="A201" s="229"/>
      <c r="B201" s="49" t="s">
        <v>141</v>
      </c>
      <c r="C201" s="8">
        <v>3719000439</v>
      </c>
      <c r="D201" s="36" t="s">
        <v>258</v>
      </c>
      <c r="E201" s="13" t="s">
        <v>588</v>
      </c>
      <c r="F201" s="12" t="s">
        <v>117</v>
      </c>
      <c r="G201" s="77">
        <v>0</v>
      </c>
      <c r="H201" s="21">
        <v>5287.38</v>
      </c>
      <c r="I201" s="21">
        <v>5287.38</v>
      </c>
      <c r="J201" s="21">
        <v>5683.02</v>
      </c>
      <c r="K201" s="22">
        <f t="shared" si="49"/>
        <v>100</v>
      </c>
      <c r="L201" s="22">
        <f t="shared" si="50"/>
        <v>107.48272301215347</v>
      </c>
      <c r="M201" s="46"/>
      <c r="N201" s="46">
        <v>5287.38</v>
      </c>
      <c r="O201" s="46">
        <v>5683.02</v>
      </c>
      <c r="P201" s="47" t="str">
        <f t="shared" si="63"/>
        <v>-</v>
      </c>
      <c r="Q201" s="47">
        <f t="shared" si="64"/>
        <v>107.48272301215347</v>
      </c>
      <c r="R201" s="46">
        <v>3729.4</v>
      </c>
      <c r="S201" s="46">
        <v>3729.4</v>
      </c>
      <c r="T201" s="46">
        <v>4176.93</v>
      </c>
      <c r="U201" s="202">
        <f t="shared" si="65"/>
        <v>100</v>
      </c>
      <c r="V201" s="47">
        <f t="shared" si="66"/>
        <v>112.00005362792945</v>
      </c>
      <c r="W201" s="222" t="s">
        <v>645</v>
      </c>
    </row>
    <row r="202" spans="1:23" ht="31.5" x14ac:dyDescent="0.25">
      <c r="A202" s="229"/>
      <c r="B202" s="75" t="s">
        <v>206</v>
      </c>
      <c r="C202" s="8">
        <v>7815022288</v>
      </c>
      <c r="D202" s="36" t="s">
        <v>338</v>
      </c>
      <c r="E202" s="13" t="s">
        <v>588</v>
      </c>
      <c r="F202" s="12" t="s">
        <v>220</v>
      </c>
      <c r="G202" s="77">
        <v>0.22</v>
      </c>
      <c r="H202" s="21">
        <v>2454.87</v>
      </c>
      <c r="I202" s="21">
        <v>2454.87</v>
      </c>
      <c r="J202" s="21">
        <v>2979.55</v>
      </c>
      <c r="K202" s="22">
        <f t="shared" si="49"/>
        <v>100</v>
      </c>
      <c r="L202" s="22">
        <f t="shared" si="50"/>
        <v>121.37302586287666</v>
      </c>
      <c r="M202" s="46">
        <v>2945.84</v>
      </c>
      <c r="N202" s="46">
        <v>2994.94</v>
      </c>
      <c r="O202" s="46">
        <v>3635.05</v>
      </c>
      <c r="P202" s="47">
        <f t="shared" si="63"/>
        <v>101.66675718979985</v>
      </c>
      <c r="Q202" s="47">
        <f t="shared" si="64"/>
        <v>121.37304920966699</v>
      </c>
      <c r="R202" s="46"/>
      <c r="S202" s="48"/>
      <c r="T202" s="46">
        <v>3354.33</v>
      </c>
      <c r="U202" s="202"/>
      <c r="V202" s="47">
        <f>T202/N202*100</f>
        <v>111.99990650897847</v>
      </c>
      <c r="W202" s="222" t="s">
        <v>646</v>
      </c>
    </row>
    <row r="203" spans="1:23" x14ac:dyDescent="0.2">
      <c r="A203" s="229" t="s">
        <v>610</v>
      </c>
      <c r="B203" s="5" t="s">
        <v>142</v>
      </c>
      <c r="C203" s="8">
        <v>3720006146</v>
      </c>
      <c r="D203" s="36" t="s">
        <v>260</v>
      </c>
      <c r="E203" s="13" t="s">
        <v>588</v>
      </c>
      <c r="F203" s="12" t="s">
        <v>117</v>
      </c>
      <c r="G203" s="77">
        <v>0</v>
      </c>
      <c r="H203" s="21">
        <v>4589.97</v>
      </c>
      <c r="I203" s="25">
        <v>4550.55</v>
      </c>
      <c r="J203" s="25">
        <v>4550.55</v>
      </c>
      <c r="K203" s="22">
        <f t="shared" si="49"/>
        <v>99.141170857325861</v>
      </c>
      <c r="L203" s="22">
        <f t="shared" si="50"/>
        <v>100</v>
      </c>
      <c r="M203" s="47"/>
      <c r="N203" s="34"/>
      <c r="O203" s="34"/>
      <c r="P203" s="47" t="str">
        <f t="shared" si="63"/>
        <v>-</v>
      </c>
      <c r="Q203" s="47" t="str">
        <f t="shared" si="64"/>
        <v>-</v>
      </c>
      <c r="R203" s="47"/>
      <c r="S203" s="34"/>
      <c r="T203" s="34"/>
      <c r="U203" s="202" t="str">
        <f t="shared" si="65"/>
        <v>-</v>
      </c>
      <c r="V203" s="47" t="str">
        <f t="shared" si="66"/>
        <v>-</v>
      </c>
      <c r="W203" s="222" t="s">
        <v>657</v>
      </c>
    </row>
    <row r="204" spans="1:23" ht="18" customHeight="1" x14ac:dyDescent="0.2">
      <c r="A204" s="230"/>
      <c r="B204" s="5" t="s">
        <v>143</v>
      </c>
      <c r="C204" s="205">
        <v>3720000137</v>
      </c>
      <c r="D204" s="36" t="s">
        <v>338</v>
      </c>
      <c r="E204" s="13" t="s">
        <v>588</v>
      </c>
      <c r="F204" s="12" t="s">
        <v>117</v>
      </c>
      <c r="G204" s="77">
        <v>0.05</v>
      </c>
      <c r="H204" s="25">
        <v>8322.85</v>
      </c>
      <c r="I204" s="25">
        <v>8322.85</v>
      </c>
      <c r="J204" s="25">
        <v>9465.1</v>
      </c>
      <c r="K204" s="22">
        <f t="shared" si="49"/>
        <v>100</v>
      </c>
      <c r="L204" s="22">
        <f t="shared" si="50"/>
        <v>113.72426512552791</v>
      </c>
      <c r="M204" s="46"/>
      <c r="N204" s="46">
        <v>8738.99</v>
      </c>
      <c r="O204" s="46">
        <v>9938.36</v>
      </c>
      <c r="P204" s="47" t="str">
        <f t="shared" si="63"/>
        <v>-</v>
      </c>
      <c r="Q204" s="47">
        <f t="shared" si="64"/>
        <v>113.72435487396142</v>
      </c>
      <c r="R204" s="46">
        <v>3729.4</v>
      </c>
      <c r="S204" s="46">
        <v>3792.79</v>
      </c>
      <c r="T204" s="46">
        <v>4247.92</v>
      </c>
      <c r="U204" s="202">
        <f t="shared" si="65"/>
        <v>101.6997372231458</v>
      </c>
      <c r="V204" s="47">
        <f t="shared" si="66"/>
        <v>111.99987344408733</v>
      </c>
      <c r="W204" s="222" t="s">
        <v>658</v>
      </c>
    </row>
    <row r="205" spans="1:23" x14ac:dyDescent="0.2">
      <c r="A205" s="230"/>
      <c r="B205" s="5" t="s">
        <v>34</v>
      </c>
      <c r="C205" s="8">
        <v>3720003586</v>
      </c>
      <c r="D205" s="36" t="s">
        <v>338</v>
      </c>
      <c r="E205" s="13" t="s">
        <v>588</v>
      </c>
      <c r="F205" s="12" t="s">
        <v>220</v>
      </c>
      <c r="G205" s="77">
        <v>0.22</v>
      </c>
      <c r="H205" s="21">
        <v>9630.94</v>
      </c>
      <c r="I205" s="21">
        <v>3625.14</v>
      </c>
      <c r="J205" s="21">
        <v>3625.14</v>
      </c>
      <c r="K205" s="22">
        <f t="shared" si="49"/>
        <v>37.640562603442653</v>
      </c>
      <c r="L205" s="22">
        <f t="shared" si="50"/>
        <v>100</v>
      </c>
      <c r="M205" s="46">
        <v>11557.13</v>
      </c>
      <c r="N205" s="46">
        <v>4422.67</v>
      </c>
      <c r="O205" s="46">
        <v>4422.67</v>
      </c>
      <c r="P205" s="47">
        <f t="shared" si="63"/>
        <v>38.26789176897725</v>
      </c>
      <c r="Q205" s="47">
        <f t="shared" si="64"/>
        <v>100</v>
      </c>
      <c r="R205" s="46">
        <v>3729.4</v>
      </c>
      <c r="S205" s="46">
        <v>3791.55</v>
      </c>
      <c r="T205" s="46">
        <v>4246.54</v>
      </c>
      <c r="U205" s="202">
        <f t="shared" si="65"/>
        <v>101.66648790690192</v>
      </c>
      <c r="V205" s="47">
        <f t="shared" si="66"/>
        <v>112.00010549775156</v>
      </c>
      <c r="W205" s="222" t="s">
        <v>665</v>
      </c>
    </row>
    <row r="206" spans="1:23" x14ac:dyDescent="0.2">
      <c r="A206" s="230"/>
      <c r="B206" s="5" t="s">
        <v>144</v>
      </c>
      <c r="C206" s="8">
        <v>3720006001</v>
      </c>
      <c r="D206" s="36"/>
      <c r="E206" s="13"/>
      <c r="F206" s="12"/>
      <c r="G206" s="77"/>
      <c r="H206" s="21"/>
      <c r="I206" s="21"/>
      <c r="J206" s="23"/>
      <c r="K206" s="22" t="str">
        <f t="shared" si="49"/>
        <v/>
      </c>
      <c r="L206" s="22" t="str">
        <f t="shared" si="50"/>
        <v/>
      </c>
      <c r="M206" s="47"/>
      <c r="N206" s="34"/>
      <c r="O206" s="34"/>
      <c r="P206" s="47" t="str">
        <f t="shared" si="63"/>
        <v>-</v>
      </c>
      <c r="Q206" s="47" t="str">
        <f t="shared" si="64"/>
        <v>-</v>
      </c>
      <c r="R206" s="47"/>
      <c r="S206" s="34"/>
      <c r="T206" s="34"/>
      <c r="U206" s="202" t="str">
        <f t="shared" si="65"/>
        <v>-</v>
      </c>
      <c r="V206" s="47" t="str">
        <f t="shared" si="66"/>
        <v>-</v>
      </c>
      <c r="W206" s="223"/>
    </row>
    <row r="207" spans="1:23" x14ac:dyDescent="0.2">
      <c r="A207" s="230"/>
      <c r="B207" s="6" t="s">
        <v>25</v>
      </c>
      <c r="C207" s="8">
        <v>3720006001</v>
      </c>
      <c r="D207" s="36" t="s">
        <v>258</v>
      </c>
      <c r="E207" s="13" t="s">
        <v>588</v>
      </c>
      <c r="F207" s="12" t="s">
        <v>117</v>
      </c>
      <c r="G207" s="77">
        <v>0</v>
      </c>
      <c r="H207" s="21">
        <v>624.61</v>
      </c>
      <c r="I207" s="21">
        <v>624.61</v>
      </c>
      <c r="J207" s="21">
        <v>659.38</v>
      </c>
      <c r="K207" s="22">
        <f t="shared" si="49"/>
        <v>100</v>
      </c>
      <c r="L207" s="22">
        <f t="shared" si="50"/>
        <v>105.5666736043291</v>
      </c>
      <c r="M207" s="47"/>
      <c r="N207" s="34"/>
      <c r="O207" s="34"/>
      <c r="P207" s="47" t="str">
        <f t="shared" si="63"/>
        <v>-</v>
      </c>
      <c r="Q207" s="47" t="str">
        <f t="shared" si="64"/>
        <v>-</v>
      </c>
      <c r="R207" s="47"/>
      <c r="S207" s="34"/>
      <c r="T207" s="34"/>
      <c r="U207" s="202" t="str">
        <f t="shared" si="65"/>
        <v>-</v>
      </c>
      <c r="V207" s="47" t="str">
        <f t="shared" si="66"/>
        <v>-</v>
      </c>
      <c r="W207" s="222" t="s">
        <v>666</v>
      </c>
    </row>
    <row r="208" spans="1:23" x14ac:dyDescent="0.2">
      <c r="A208" s="230"/>
      <c r="B208" s="5" t="s">
        <v>253</v>
      </c>
      <c r="C208" s="8">
        <v>3700006839</v>
      </c>
      <c r="D208" s="36"/>
      <c r="E208" s="13"/>
      <c r="F208" s="12"/>
      <c r="G208" s="77"/>
      <c r="H208" s="21"/>
      <c r="I208" s="21"/>
      <c r="J208" s="23"/>
      <c r="K208" s="22" t="str">
        <f t="shared" si="49"/>
        <v/>
      </c>
      <c r="L208" s="22" t="str">
        <f t="shared" si="50"/>
        <v/>
      </c>
      <c r="M208" s="47"/>
      <c r="N208" s="34"/>
      <c r="O208" s="34"/>
      <c r="P208" s="47" t="str">
        <f t="shared" si="63"/>
        <v>-</v>
      </c>
      <c r="Q208" s="47" t="str">
        <f t="shared" si="64"/>
        <v>-</v>
      </c>
      <c r="R208" s="47"/>
      <c r="S208" s="34"/>
      <c r="T208" s="34"/>
      <c r="U208" s="202" t="str">
        <f t="shared" si="65"/>
        <v>-</v>
      </c>
      <c r="V208" s="47" t="str">
        <f t="shared" si="66"/>
        <v>-</v>
      </c>
      <c r="W208" s="223"/>
    </row>
    <row r="209" spans="1:23" x14ac:dyDescent="0.2">
      <c r="A209" s="230"/>
      <c r="B209" s="6" t="s">
        <v>511</v>
      </c>
      <c r="C209" s="8">
        <v>3700006839</v>
      </c>
      <c r="D209" s="220" t="s">
        <v>675</v>
      </c>
      <c r="E209" s="13" t="s">
        <v>588</v>
      </c>
      <c r="F209" s="12" t="s">
        <v>117</v>
      </c>
      <c r="G209" s="77">
        <v>0</v>
      </c>
      <c r="H209" s="21">
        <v>8103.87</v>
      </c>
      <c r="I209" s="21">
        <v>8103.87</v>
      </c>
      <c r="J209" s="21">
        <v>10399.290000000001</v>
      </c>
      <c r="K209" s="22">
        <f t="shared" si="49"/>
        <v>100</v>
      </c>
      <c r="L209" s="22">
        <f t="shared" si="50"/>
        <v>128.32498546990513</v>
      </c>
      <c r="M209" s="47"/>
      <c r="N209" s="34"/>
      <c r="O209" s="34"/>
      <c r="P209" s="47" t="str">
        <f t="shared" si="63"/>
        <v>-</v>
      </c>
      <c r="Q209" s="47" t="str">
        <f t="shared" si="64"/>
        <v>-</v>
      </c>
      <c r="R209" s="47"/>
      <c r="S209" s="34"/>
      <c r="T209" s="34"/>
      <c r="U209" s="202" t="str">
        <f t="shared" si="65"/>
        <v>-</v>
      </c>
      <c r="V209" s="47" t="str">
        <f t="shared" si="66"/>
        <v>-</v>
      </c>
      <c r="W209" s="222" t="s">
        <v>667</v>
      </c>
    </row>
    <row r="210" spans="1:23" x14ac:dyDescent="0.2">
      <c r="A210" s="230"/>
      <c r="B210" s="5" t="s">
        <v>49</v>
      </c>
      <c r="C210" s="7">
        <v>3702008951</v>
      </c>
      <c r="D210" s="72"/>
      <c r="E210" s="13"/>
      <c r="F210" s="84"/>
      <c r="G210" s="81"/>
      <c r="H210" s="21"/>
      <c r="I210" s="23"/>
      <c r="J210" s="23"/>
      <c r="K210" s="22" t="str">
        <f t="shared" ref="K210:K234" si="69">IFERROR(I210/H210*100,"")</f>
        <v/>
      </c>
      <c r="L210" s="22" t="str">
        <f t="shared" ref="L210:L234" si="70">IFERROR(J210/I210*100,"")</f>
        <v/>
      </c>
      <c r="M210" s="47"/>
      <c r="N210" s="34"/>
      <c r="O210" s="34"/>
      <c r="P210" s="47" t="str">
        <f t="shared" si="63"/>
        <v>-</v>
      </c>
      <c r="Q210" s="47" t="str">
        <f t="shared" si="64"/>
        <v>-</v>
      </c>
      <c r="R210" s="47"/>
      <c r="S210" s="34"/>
      <c r="T210" s="34"/>
      <c r="U210" s="202" t="str">
        <f t="shared" si="65"/>
        <v>-</v>
      </c>
      <c r="V210" s="47" t="str">
        <f t="shared" si="66"/>
        <v>-</v>
      </c>
      <c r="W210" s="223"/>
    </row>
    <row r="211" spans="1:23" ht="31.5" x14ac:dyDescent="0.2">
      <c r="A211" s="230"/>
      <c r="B211" s="6" t="s">
        <v>145</v>
      </c>
      <c r="C211" s="206">
        <v>3702008951</v>
      </c>
      <c r="D211" s="36" t="s">
        <v>258</v>
      </c>
      <c r="E211" s="13" t="s">
        <v>588</v>
      </c>
      <c r="F211" s="12" t="s">
        <v>118</v>
      </c>
      <c r="G211" s="77">
        <v>0.22</v>
      </c>
      <c r="H211" s="21">
        <v>2915.61</v>
      </c>
      <c r="I211" s="21">
        <v>2915.61</v>
      </c>
      <c r="J211" s="21">
        <v>3183.41</v>
      </c>
      <c r="K211" s="22">
        <f t="shared" si="69"/>
        <v>100</v>
      </c>
      <c r="L211" s="22">
        <f t="shared" si="70"/>
        <v>109.18504189517802</v>
      </c>
      <c r="M211" s="47"/>
      <c r="N211" s="34"/>
      <c r="O211" s="34"/>
      <c r="P211" s="47" t="str">
        <f t="shared" si="63"/>
        <v>-</v>
      </c>
      <c r="Q211" s="47" t="str">
        <f t="shared" si="64"/>
        <v>-</v>
      </c>
      <c r="R211" s="47"/>
      <c r="S211" s="34"/>
      <c r="T211" s="34"/>
      <c r="U211" s="202" t="str">
        <f t="shared" si="65"/>
        <v>-</v>
      </c>
      <c r="V211" s="47" t="str">
        <f t="shared" si="66"/>
        <v>-</v>
      </c>
      <c r="W211" s="231" t="s">
        <v>664</v>
      </c>
    </row>
    <row r="212" spans="1:23" ht="47.25" x14ac:dyDescent="0.2">
      <c r="A212" s="230"/>
      <c r="B212" s="6" t="s">
        <v>228</v>
      </c>
      <c r="C212" s="206">
        <v>3702008951</v>
      </c>
      <c r="D212" s="36" t="s">
        <v>258</v>
      </c>
      <c r="E212" s="13" t="s">
        <v>588</v>
      </c>
      <c r="F212" s="12" t="s">
        <v>220</v>
      </c>
      <c r="G212" s="77">
        <v>0.22</v>
      </c>
      <c r="H212" s="21">
        <v>3609.93</v>
      </c>
      <c r="I212" s="21">
        <v>3609.93</v>
      </c>
      <c r="J212" s="21">
        <v>3917.84</v>
      </c>
      <c r="K212" s="22">
        <f t="shared" si="69"/>
        <v>100</v>
      </c>
      <c r="L212" s="22">
        <f t="shared" si="70"/>
        <v>108.52952827340144</v>
      </c>
      <c r="M212" s="46">
        <v>4331.92</v>
      </c>
      <c r="N212" s="46">
        <v>4404.1099999999997</v>
      </c>
      <c r="O212" s="46">
        <v>4779.76</v>
      </c>
      <c r="P212" s="47">
        <f t="shared" si="63"/>
        <v>101.66646660141461</v>
      </c>
      <c r="Q212" s="47">
        <f t="shared" si="64"/>
        <v>108.52953264110117</v>
      </c>
      <c r="R212" s="46">
        <v>3729.4</v>
      </c>
      <c r="S212" s="46">
        <v>3791.56</v>
      </c>
      <c r="T212" s="46">
        <v>4246.55</v>
      </c>
      <c r="U212" s="202">
        <f t="shared" si="65"/>
        <v>101.66675604654904</v>
      </c>
      <c r="V212" s="47">
        <f t="shared" si="66"/>
        <v>112.00007384823134</v>
      </c>
      <c r="W212" s="231"/>
    </row>
    <row r="213" spans="1:23" x14ac:dyDescent="0.2">
      <c r="A213" s="230"/>
      <c r="B213" s="6" t="s">
        <v>230</v>
      </c>
      <c r="C213" s="206">
        <v>3702008951</v>
      </c>
      <c r="D213" s="36" t="s">
        <v>258</v>
      </c>
      <c r="E213" s="13" t="s">
        <v>588</v>
      </c>
      <c r="F213" s="12" t="s">
        <v>220</v>
      </c>
      <c r="G213" s="77">
        <v>0.22</v>
      </c>
      <c r="H213" s="21">
        <v>3860.25</v>
      </c>
      <c r="I213" s="21">
        <v>3478.63</v>
      </c>
      <c r="J213" s="21">
        <v>3478.63</v>
      </c>
      <c r="K213" s="22">
        <f t="shared" si="69"/>
        <v>90.114111780325118</v>
      </c>
      <c r="L213" s="22">
        <f t="shared" si="70"/>
        <v>100</v>
      </c>
      <c r="M213" s="46">
        <v>4331.92</v>
      </c>
      <c r="N213" s="46">
        <v>4243.93</v>
      </c>
      <c r="O213" s="46">
        <v>4243.93</v>
      </c>
      <c r="P213" s="47">
        <f t="shared" si="63"/>
        <v>97.968799054460845</v>
      </c>
      <c r="Q213" s="47">
        <f t="shared" si="64"/>
        <v>100</v>
      </c>
      <c r="R213" s="46">
        <v>3729.4</v>
      </c>
      <c r="S213" s="46">
        <v>3791.56</v>
      </c>
      <c r="T213" s="48"/>
      <c r="U213" s="202">
        <f t="shared" si="65"/>
        <v>101.66675604654904</v>
      </c>
      <c r="V213" s="34">
        <f>O213/S213*100</f>
        <v>111.93097300319658</v>
      </c>
      <c r="W213" s="231"/>
    </row>
    <row r="214" spans="1:23" x14ac:dyDescent="0.2">
      <c r="A214" s="230"/>
      <c r="B214" s="6" t="s">
        <v>229</v>
      </c>
      <c r="C214" s="206">
        <v>3702008951</v>
      </c>
      <c r="D214" s="36" t="s">
        <v>258</v>
      </c>
      <c r="E214" s="13" t="s">
        <v>588</v>
      </c>
      <c r="F214" s="12" t="s">
        <v>118</v>
      </c>
      <c r="G214" s="77">
        <v>0.22</v>
      </c>
      <c r="H214" s="21">
        <v>6381.64</v>
      </c>
      <c r="I214" s="21">
        <v>2821.57</v>
      </c>
      <c r="J214" s="21">
        <v>2821.57</v>
      </c>
      <c r="K214" s="22">
        <f t="shared" si="69"/>
        <v>44.213869788957069</v>
      </c>
      <c r="L214" s="22">
        <f t="shared" si="70"/>
        <v>100</v>
      </c>
      <c r="M214" s="47"/>
      <c r="N214" s="34"/>
      <c r="O214" s="48"/>
      <c r="P214" s="47" t="str">
        <f t="shared" si="63"/>
        <v>-</v>
      </c>
      <c r="Q214" s="47" t="str">
        <f t="shared" si="64"/>
        <v>-</v>
      </c>
      <c r="R214" s="47"/>
      <c r="S214" s="34"/>
      <c r="T214" s="48"/>
      <c r="U214" s="202" t="str">
        <f t="shared" si="65"/>
        <v>-</v>
      </c>
      <c r="V214" s="47" t="str">
        <f t="shared" si="66"/>
        <v>-</v>
      </c>
      <c r="W214" s="231"/>
    </row>
    <row r="215" spans="1:23" ht="31.5" x14ac:dyDescent="0.2">
      <c r="A215" s="230"/>
      <c r="B215" s="49" t="s">
        <v>146</v>
      </c>
      <c r="C215" s="8">
        <v>5260200603</v>
      </c>
      <c r="D215" s="36" t="s">
        <v>258</v>
      </c>
      <c r="E215" s="13" t="s">
        <v>588</v>
      </c>
      <c r="F215" s="12" t="s">
        <v>220</v>
      </c>
      <c r="G215" s="77">
        <v>0.22</v>
      </c>
      <c r="H215" s="21">
        <v>8812.89</v>
      </c>
      <c r="I215" s="21">
        <v>8812.89</v>
      </c>
      <c r="J215" s="21">
        <v>12209.11</v>
      </c>
      <c r="K215" s="22">
        <f t="shared" si="69"/>
        <v>100</v>
      </c>
      <c r="L215" s="22">
        <f t="shared" si="70"/>
        <v>138.53696120114969</v>
      </c>
      <c r="M215" s="33">
        <v>10575.47</v>
      </c>
      <c r="N215" s="46">
        <v>10751.73</v>
      </c>
      <c r="O215" s="46">
        <v>14895.11</v>
      </c>
      <c r="P215" s="47">
        <f t="shared" si="63"/>
        <v>101.66668715432978</v>
      </c>
      <c r="Q215" s="47">
        <f t="shared" si="64"/>
        <v>138.5368680203093</v>
      </c>
      <c r="R215" s="33">
        <v>3729.4</v>
      </c>
      <c r="S215" s="46">
        <v>3791.5499999999997</v>
      </c>
      <c r="T215" s="46">
        <v>4246.54</v>
      </c>
      <c r="U215" s="202">
        <f t="shared" si="65"/>
        <v>101.66648790690192</v>
      </c>
      <c r="V215" s="47">
        <f t="shared" si="66"/>
        <v>112.00010549775159</v>
      </c>
      <c r="W215" s="222" t="s">
        <v>635</v>
      </c>
    </row>
    <row r="216" spans="1:23" x14ac:dyDescent="0.2">
      <c r="A216" s="229" t="s">
        <v>611</v>
      </c>
      <c r="B216" s="5" t="s">
        <v>81</v>
      </c>
      <c r="C216" s="213">
        <v>3703021585</v>
      </c>
      <c r="D216" s="36" t="s">
        <v>258</v>
      </c>
      <c r="E216" s="13" t="s">
        <v>588</v>
      </c>
      <c r="F216" s="12" t="s">
        <v>220</v>
      </c>
      <c r="G216" s="77">
        <v>0.22</v>
      </c>
      <c r="H216" s="21">
        <v>2905.47</v>
      </c>
      <c r="I216" s="21">
        <v>2905.47</v>
      </c>
      <c r="J216" s="21">
        <v>3084.39</v>
      </c>
      <c r="K216" s="22">
        <f t="shared" si="69"/>
        <v>100</v>
      </c>
      <c r="L216" s="22">
        <f t="shared" si="70"/>
        <v>106.15803983520739</v>
      </c>
      <c r="M216" s="46">
        <v>3486.56</v>
      </c>
      <c r="N216" s="46">
        <v>3544.67</v>
      </c>
      <c r="O216" s="46">
        <v>3762.96</v>
      </c>
      <c r="P216" s="47">
        <f t="shared" si="63"/>
        <v>101.66668578771052</v>
      </c>
      <c r="Q216" s="47">
        <f t="shared" si="64"/>
        <v>106.15826014833539</v>
      </c>
      <c r="R216" s="46"/>
      <c r="S216" s="48"/>
      <c r="T216" s="48"/>
      <c r="U216" s="202" t="str">
        <f t="shared" si="65"/>
        <v>-</v>
      </c>
      <c r="V216" s="47" t="str">
        <f t="shared" si="66"/>
        <v>-</v>
      </c>
      <c r="W216" s="222" t="s">
        <v>730</v>
      </c>
    </row>
    <row r="217" spans="1:23" x14ac:dyDescent="0.2">
      <c r="A217" s="229"/>
      <c r="B217" s="5" t="s">
        <v>46</v>
      </c>
      <c r="C217" s="199">
        <v>3701048535</v>
      </c>
      <c r="D217" s="36"/>
      <c r="E217" s="13"/>
      <c r="F217" s="12"/>
      <c r="G217" s="77"/>
      <c r="H217" s="25"/>
      <c r="I217" s="29"/>
      <c r="J217" s="29"/>
      <c r="K217" s="22"/>
      <c r="L217" s="22"/>
      <c r="M217" s="33"/>
      <c r="N217" s="70"/>
      <c r="O217" s="70"/>
      <c r="P217" s="47" t="str">
        <f t="shared" si="63"/>
        <v>-</v>
      </c>
      <c r="Q217" s="47" t="str">
        <f t="shared" si="64"/>
        <v>-</v>
      </c>
      <c r="R217" s="33"/>
      <c r="S217" s="70"/>
      <c r="T217" s="70"/>
      <c r="U217" s="202" t="str">
        <f t="shared" si="65"/>
        <v>-</v>
      </c>
      <c r="V217" s="47" t="str">
        <f t="shared" si="66"/>
        <v>-</v>
      </c>
      <c r="W217" s="223"/>
    </row>
    <row r="218" spans="1:23" ht="31.5" x14ac:dyDescent="0.2">
      <c r="A218" s="229"/>
      <c r="B218" s="6" t="s">
        <v>314</v>
      </c>
      <c r="C218" s="199">
        <v>3701048535</v>
      </c>
      <c r="D218" s="36" t="s">
        <v>263</v>
      </c>
      <c r="E218" s="13" t="s">
        <v>588</v>
      </c>
      <c r="F218" s="12" t="s">
        <v>220</v>
      </c>
      <c r="G218" s="77">
        <v>0.22</v>
      </c>
      <c r="H218" s="25">
        <v>3415.92</v>
      </c>
      <c r="I218" s="25">
        <v>3415.92</v>
      </c>
      <c r="J218" s="25">
        <v>3501.29</v>
      </c>
      <c r="K218" s="22">
        <f>IFERROR(I218/H218*100,"")</f>
        <v>100</v>
      </c>
      <c r="L218" s="22">
        <f>IFERROR(J218/I218*100,"")</f>
        <v>102.49918030867234</v>
      </c>
      <c r="M218" s="33">
        <v>4099.1000000000004</v>
      </c>
      <c r="N218" s="46">
        <v>4167.42</v>
      </c>
      <c r="O218" s="46">
        <v>4271.57</v>
      </c>
      <c r="P218" s="47">
        <f t="shared" si="63"/>
        <v>101.66670732599839</v>
      </c>
      <c r="Q218" s="47">
        <f t="shared" si="64"/>
        <v>102.49914815401375</v>
      </c>
      <c r="R218" s="33">
        <v>3729.4</v>
      </c>
      <c r="S218" s="46">
        <v>3791.5499999999997</v>
      </c>
      <c r="T218" s="46">
        <v>4246.54</v>
      </c>
      <c r="U218" s="202">
        <f t="shared" si="65"/>
        <v>101.66648790690192</v>
      </c>
      <c r="V218" s="47">
        <f t="shared" si="66"/>
        <v>112.00010549775159</v>
      </c>
      <c r="W218" s="222" t="s">
        <v>656</v>
      </c>
    </row>
    <row r="219" spans="1:23" x14ac:dyDescent="0.2">
      <c r="A219" s="229"/>
      <c r="B219" s="50" t="s">
        <v>313</v>
      </c>
      <c r="C219" s="199">
        <v>3701048535</v>
      </c>
      <c r="D219" s="36" t="s">
        <v>341</v>
      </c>
      <c r="E219" s="13" t="s">
        <v>588</v>
      </c>
      <c r="F219" s="12" t="s">
        <v>220</v>
      </c>
      <c r="G219" s="77">
        <v>0.22</v>
      </c>
      <c r="H219" s="25">
        <v>3999.85</v>
      </c>
      <c r="I219" s="25">
        <v>3999.85</v>
      </c>
      <c r="J219" s="25">
        <v>4249.29</v>
      </c>
      <c r="K219" s="22">
        <f>IFERROR(I219/H219*100,"")</f>
        <v>100</v>
      </c>
      <c r="L219" s="22">
        <f>IFERROR(J219/I219*100,"")</f>
        <v>106.23623385876971</v>
      </c>
      <c r="M219" s="70">
        <v>4475.28</v>
      </c>
      <c r="N219" s="46">
        <v>4879.82</v>
      </c>
      <c r="O219" s="46">
        <v>5184.13</v>
      </c>
      <c r="P219" s="47">
        <f t="shared" si="63"/>
        <v>109.03943440410433</v>
      </c>
      <c r="Q219" s="47">
        <f t="shared" si="64"/>
        <v>106.23609067547575</v>
      </c>
      <c r="R219" s="33">
        <v>3729.4</v>
      </c>
      <c r="S219" s="46">
        <v>3791.5499999999997</v>
      </c>
      <c r="T219" s="46">
        <v>4246.54</v>
      </c>
      <c r="U219" s="202">
        <f t="shared" si="65"/>
        <v>101.66648790690192</v>
      </c>
      <c r="V219" s="47">
        <f t="shared" si="66"/>
        <v>112.00010549775159</v>
      </c>
      <c r="W219" s="222" t="s">
        <v>655</v>
      </c>
    </row>
    <row r="220" spans="1:23" x14ac:dyDescent="0.2">
      <c r="A220" s="229"/>
      <c r="B220" s="49" t="s">
        <v>147</v>
      </c>
      <c r="C220" s="7">
        <v>3721008266</v>
      </c>
      <c r="D220" s="72"/>
      <c r="E220" s="13"/>
      <c r="F220" s="84"/>
      <c r="G220" s="81"/>
      <c r="H220" s="25"/>
      <c r="I220" s="23"/>
      <c r="J220" s="23"/>
      <c r="K220" s="26" t="str">
        <f t="shared" si="69"/>
        <v/>
      </c>
      <c r="L220" s="26" t="str">
        <f t="shared" si="70"/>
        <v/>
      </c>
      <c r="M220" s="32"/>
      <c r="N220" s="41"/>
      <c r="O220" s="41"/>
      <c r="P220" s="47" t="str">
        <f t="shared" si="63"/>
        <v>-</v>
      </c>
      <c r="Q220" s="47" t="str">
        <f t="shared" si="64"/>
        <v>-</v>
      </c>
      <c r="R220" s="32"/>
      <c r="S220" s="41"/>
      <c r="T220" s="41"/>
      <c r="U220" s="202" t="str">
        <f t="shared" si="65"/>
        <v>-</v>
      </c>
      <c r="V220" s="47" t="str">
        <f t="shared" si="66"/>
        <v>-</v>
      </c>
      <c r="W220" s="231" t="s">
        <v>703</v>
      </c>
    </row>
    <row r="221" spans="1:23" ht="31.5" x14ac:dyDescent="0.2">
      <c r="A221" s="229"/>
      <c r="B221" s="6" t="s">
        <v>512</v>
      </c>
      <c r="C221" s="209">
        <v>3721008266</v>
      </c>
      <c r="D221" s="36" t="s">
        <v>258</v>
      </c>
      <c r="E221" s="13" t="s">
        <v>588</v>
      </c>
      <c r="F221" s="12" t="s">
        <v>220</v>
      </c>
      <c r="G221" s="77">
        <v>0.05</v>
      </c>
      <c r="H221" s="25">
        <v>2080.67</v>
      </c>
      <c r="I221" s="25">
        <v>1951.96</v>
      </c>
      <c r="J221" s="25">
        <v>2108.9299999999998</v>
      </c>
      <c r="K221" s="22">
        <f t="shared" si="69"/>
        <v>93.814011832726948</v>
      </c>
      <c r="L221" s="22">
        <f t="shared" si="70"/>
        <v>108.04166068976822</v>
      </c>
      <c r="M221" s="47"/>
      <c r="N221" s="34"/>
      <c r="O221" s="34"/>
      <c r="P221" s="47" t="str">
        <f t="shared" si="63"/>
        <v>-</v>
      </c>
      <c r="Q221" s="47" t="str">
        <f t="shared" si="64"/>
        <v>-</v>
      </c>
      <c r="R221" s="47"/>
      <c r="S221" s="34"/>
      <c r="T221" s="34"/>
      <c r="U221" s="202" t="str">
        <f t="shared" si="65"/>
        <v>-</v>
      </c>
      <c r="V221" s="47" t="str">
        <f t="shared" si="66"/>
        <v>-</v>
      </c>
      <c r="W221" s="231"/>
    </row>
    <row r="222" spans="1:23" ht="31.5" x14ac:dyDescent="0.2">
      <c r="A222" s="229"/>
      <c r="B222" s="6" t="s">
        <v>513</v>
      </c>
      <c r="C222" s="209">
        <v>3721008266</v>
      </c>
      <c r="D222" s="36" t="s">
        <v>258</v>
      </c>
      <c r="E222" s="13" t="s">
        <v>588</v>
      </c>
      <c r="F222" s="12" t="s">
        <v>220</v>
      </c>
      <c r="G222" s="77">
        <v>0.05</v>
      </c>
      <c r="H222" s="25">
        <v>3367.66</v>
      </c>
      <c r="I222" s="25">
        <v>3257.17</v>
      </c>
      <c r="J222" s="25">
        <v>3515.13</v>
      </c>
      <c r="K222" s="22">
        <f t="shared" si="69"/>
        <v>96.719086843683755</v>
      </c>
      <c r="L222" s="22">
        <f t="shared" si="70"/>
        <v>107.91975856341548</v>
      </c>
      <c r="M222" s="46">
        <v>3536.04</v>
      </c>
      <c r="N222" s="46">
        <v>3420.03</v>
      </c>
      <c r="O222" s="46">
        <v>3690.89</v>
      </c>
      <c r="P222" s="47">
        <f t="shared" si="63"/>
        <v>96.719211321138914</v>
      </c>
      <c r="Q222" s="47">
        <f t="shared" si="64"/>
        <v>107.91981356888681</v>
      </c>
      <c r="R222" s="33">
        <v>3178.76</v>
      </c>
      <c r="S222" s="33">
        <v>3178.76</v>
      </c>
      <c r="T222" s="33">
        <v>3560.21</v>
      </c>
      <c r="U222" s="202">
        <f t="shared" si="65"/>
        <v>100</v>
      </c>
      <c r="V222" s="47">
        <f t="shared" si="66"/>
        <v>111.99996224943058</v>
      </c>
      <c r="W222" s="231"/>
    </row>
    <row r="223" spans="1:23" x14ac:dyDescent="0.2">
      <c r="A223" s="229"/>
      <c r="B223" s="6" t="s">
        <v>514</v>
      </c>
      <c r="C223" s="209">
        <v>3721008266</v>
      </c>
      <c r="D223" s="36" t="s">
        <v>258</v>
      </c>
      <c r="E223" s="13" t="s">
        <v>588</v>
      </c>
      <c r="F223" s="12" t="s">
        <v>220</v>
      </c>
      <c r="G223" s="77">
        <v>0.05</v>
      </c>
      <c r="H223" s="25">
        <v>4563.66</v>
      </c>
      <c r="I223" s="25">
        <v>4563.66</v>
      </c>
      <c r="J223" s="25">
        <v>4835.8100000000004</v>
      </c>
      <c r="K223" s="22">
        <f t="shared" si="69"/>
        <v>100</v>
      </c>
      <c r="L223" s="22">
        <f t="shared" si="70"/>
        <v>105.9634153289246</v>
      </c>
      <c r="M223" s="46">
        <v>4791.84</v>
      </c>
      <c r="N223" s="46">
        <v>4791.84</v>
      </c>
      <c r="O223" s="46">
        <v>5077.6000000000004</v>
      </c>
      <c r="P223" s="47">
        <f t="shared" si="63"/>
        <v>100</v>
      </c>
      <c r="Q223" s="47">
        <f t="shared" si="64"/>
        <v>105.96347123443186</v>
      </c>
      <c r="R223" s="33">
        <v>3729.4</v>
      </c>
      <c r="S223" s="33">
        <v>3729.4</v>
      </c>
      <c r="T223" s="33">
        <v>4176.93</v>
      </c>
      <c r="U223" s="202">
        <f t="shared" si="65"/>
        <v>100</v>
      </c>
      <c r="V223" s="47">
        <f t="shared" si="66"/>
        <v>112.00005362792945</v>
      </c>
      <c r="W223" s="231"/>
    </row>
    <row r="224" spans="1:23" x14ac:dyDescent="0.2">
      <c r="A224" s="229"/>
      <c r="B224" s="6" t="s">
        <v>307</v>
      </c>
      <c r="C224" s="209">
        <v>3721008266</v>
      </c>
      <c r="D224" s="36" t="s">
        <v>258</v>
      </c>
      <c r="E224" s="13" t="s">
        <v>588</v>
      </c>
      <c r="F224" s="12" t="s">
        <v>220</v>
      </c>
      <c r="G224" s="77">
        <v>0.05</v>
      </c>
      <c r="H224" s="25">
        <v>3934.25</v>
      </c>
      <c r="I224" s="25">
        <v>3934.25</v>
      </c>
      <c r="J224" s="25">
        <v>4294.7</v>
      </c>
      <c r="K224" s="22">
        <f t="shared" si="69"/>
        <v>100</v>
      </c>
      <c r="L224" s="22">
        <f t="shared" si="70"/>
        <v>109.16184787443603</v>
      </c>
      <c r="M224" s="46">
        <v>4130.96</v>
      </c>
      <c r="N224" s="46">
        <v>4130.96</v>
      </c>
      <c r="O224" s="46">
        <v>4509.4399999999996</v>
      </c>
      <c r="P224" s="47">
        <f t="shared" si="63"/>
        <v>100</v>
      </c>
      <c r="Q224" s="47">
        <f t="shared" si="64"/>
        <v>109.16203497492107</v>
      </c>
      <c r="R224" s="33">
        <v>3729.4</v>
      </c>
      <c r="S224" s="33">
        <v>3729.4</v>
      </c>
      <c r="T224" s="33">
        <v>4176.93</v>
      </c>
      <c r="U224" s="202">
        <f t="shared" si="65"/>
        <v>100</v>
      </c>
      <c r="V224" s="47">
        <f t="shared" si="66"/>
        <v>112.00005362792945</v>
      </c>
      <c r="W224" s="231"/>
    </row>
    <row r="225" spans="1:23" x14ac:dyDescent="0.2">
      <c r="A225" s="229"/>
      <c r="B225" s="6" t="s">
        <v>515</v>
      </c>
      <c r="C225" s="209">
        <v>3721008266</v>
      </c>
      <c r="D225" s="36" t="s">
        <v>258</v>
      </c>
      <c r="E225" s="13" t="s">
        <v>588</v>
      </c>
      <c r="F225" s="12" t="s">
        <v>220</v>
      </c>
      <c r="G225" s="77">
        <v>0.05</v>
      </c>
      <c r="H225" s="25">
        <v>3762.37</v>
      </c>
      <c r="I225" s="25">
        <v>3762.37</v>
      </c>
      <c r="J225" s="25">
        <v>4071.68</v>
      </c>
      <c r="K225" s="22">
        <f t="shared" si="69"/>
        <v>100</v>
      </c>
      <c r="L225" s="22">
        <f t="shared" si="70"/>
        <v>108.22114784032404</v>
      </c>
      <c r="M225" s="46">
        <v>3950.49</v>
      </c>
      <c r="N225" s="46">
        <v>3950.49</v>
      </c>
      <c r="O225" s="46">
        <v>4275.26</v>
      </c>
      <c r="P225" s="47">
        <f t="shared" si="63"/>
        <v>100</v>
      </c>
      <c r="Q225" s="47">
        <f t="shared" si="64"/>
        <v>108.22100549552083</v>
      </c>
      <c r="R225" s="33">
        <v>3729.4</v>
      </c>
      <c r="S225" s="33">
        <v>3729.4</v>
      </c>
      <c r="T225" s="33">
        <v>4176.93</v>
      </c>
      <c r="U225" s="202">
        <f t="shared" si="65"/>
        <v>100</v>
      </c>
      <c r="V225" s="47">
        <f t="shared" si="66"/>
        <v>112.00005362792945</v>
      </c>
      <c r="W225" s="231"/>
    </row>
    <row r="226" spans="1:23" x14ac:dyDescent="0.2">
      <c r="A226" s="229"/>
      <c r="B226" s="6" t="s">
        <v>516</v>
      </c>
      <c r="C226" s="209">
        <v>3721008266</v>
      </c>
      <c r="D226" s="36" t="s">
        <v>258</v>
      </c>
      <c r="E226" s="13" t="s">
        <v>588</v>
      </c>
      <c r="F226" s="12" t="s">
        <v>220</v>
      </c>
      <c r="G226" s="77">
        <v>0.05</v>
      </c>
      <c r="H226" s="25">
        <v>3417.95</v>
      </c>
      <c r="I226" s="25">
        <v>3417.95</v>
      </c>
      <c r="J226" s="25">
        <v>3417.95</v>
      </c>
      <c r="K226" s="22">
        <f t="shared" si="69"/>
        <v>100</v>
      </c>
      <c r="L226" s="22">
        <f t="shared" si="70"/>
        <v>100</v>
      </c>
      <c r="M226" s="33">
        <v>3588.85</v>
      </c>
      <c r="N226" s="33">
        <v>3588.85</v>
      </c>
      <c r="O226" s="33">
        <v>3588.85</v>
      </c>
      <c r="P226" s="47">
        <f t="shared" si="63"/>
        <v>100</v>
      </c>
      <c r="Q226" s="47">
        <f t="shared" si="64"/>
        <v>100</v>
      </c>
      <c r="R226" s="33"/>
      <c r="S226" s="48"/>
      <c r="T226" s="48"/>
      <c r="U226" s="202" t="str">
        <f t="shared" si="65"/>
        <v>-</v>
      </c>
      <c r="V226" s="47" t="str">
        <f t="shared" si="66"/>
        <v>-</v>
      </c>
      <c r="W226" s="231"/>
    </row>
    <row r="227" spans="1:23" x14ac:dyDescent="0.2">
      <c r="A227" s="229"/>
      <c r="B227" s="6" t="s">
        <v>517</v>
      </c>
      <c r="C227" s="209">
        <v>3721008266</v>
      </c>
      <c r="D227" s="36" t="s">
        <v>258</v>
      </c>
      <c r="E227" s="13" t="s">
        <v>588</v>
      </c>
      <c r="F227" s="12" t="s">
        <v>220</v>
      </c>
      <c r="G227" s="77">
        <v>0.05</v>
      </c>
      <c r="H227" s="25">
        <v>3258.15</v>
      </c>
      <c r="I227" s="25">
        <v>3258.15</v>
      </c>
      <c r="J227" s="25">
        <v>3586.32</v>
      </c>
      <c r="K227" s="22">
        <f t="shared" si="69"/>
        <v>100</v>
      </c>
      <c r="L227" s="22">
        <f t="shared" si="70"/>
        <v>110.07228028175497</v>
      </c>
      <c r="M227" s="33">
        <v>3421.06</v>
      </c>
      <c r="N227" s="46">
        <v>3421.06</v>
      </c>
      <c r="O227" s="46">
        <v>3765.64</v>
      </c>
      <c r="P227" s="47">
        <f t="shared" si="63"/>
        <v>100</v>
      </c>
      <c r="Q227" s="47">
        <f>IFERROR(O227/S227*100,"-")</f>
        <v>110.98424674693115</v>
      </c>
      <c r="R227" s="33">
        <v>3392.95</v>
      </c>
      <c r="S227" s="33">
        <v>3392.95</v>
      </c>
      <c r="T227" s="48"/>
      <c r="U227" s="202">
        <f t="shared" si="65"/>
        <v>100</v>
      </c>
      <c r="V227" s="47">
        <f>IFERROR(O227/S227*100,"-")</f>
        <v>110.98424674693115</v>
      </c>
      <c r="W227" s="231"/>
    </row>
    <row r="228" spans="1:23" x14ac:dyDescent="0.2">
      <c r="A228" s="229"/>
      <c r="B228" s="6" t="s">
        <v>518</v>
      </c>
      <c r="C228" s="209">
        <v>3721008266</v>
      </c>
      <c r="D228" s="36" t="s">
        <v>258</v>
      </c>
      <c r="E228" s="13" t="s">
        <v>588</v>
      </c>
      <c r="F228" s="12" t="s">
        <v>220</v>
      </c>
      <c r="G228" s="77">
        <v>0.05</v>
      </c>
      <c r="H228" s="25">
        <v>3529.11</v>
      </c>
      <c r="I228" s="25">
        <v>3529.11</v>
      </c>
      <c r="J228" s="25">
        <v>3935.19</v>
      </c>
      <c r="K228" s="22">
        <f t="shared" si="69"/>
        <v>100</v>
      </c>
      <c r="L228" s="22">
        <f t="shared" si="70"/>
        <v>111.50658381291601</v>
      </c>
      <c r="M228" s="33">
        <v>3705.57</v>
      </c>
      <c r="N228" s="46">
        <v>3705.57</v>
      </c>
      <c r="O228" s="46">
        <v>4131.95</v>
      </c>
      <c r="P228" s="47">
        <f t="shared" si="63"/>
        <v>100</v>
      </c>
      <c r="Q228" s="47">
        <f t="shared" si="64"/>
        <v>111.50646189385168</v>
      </c>
      <c r="R228" s="33"/>
      <c r="S228" s="48"/>
      <c r="T228" s="48"/>
      <c r="U228" s="202" t="str">
        <f t="shared" si="65"/>
        <v>-</v>
      </c>
      <c r="V228" s="47" t="str">
        <f t="shared" si="66"/>
        <v>-</v>
      </c>
      <c r="W228" s="231"/>
    </row>
    <row r="229" spans="1:23" x14ac:dyDescent="0.2">
      <c r="A229" s="229"/>
      <c r="B229" s="6" t="s">
        <v>308</v>
      </c>
      <c r="C229" s="209">
        <v>3721008266</v>
      </c>
      <c r="D229" s="36" t="s">
        <v>258</v>
      </c>
      <c r="E229" s="13" t="s">
        <v>588</v>
      </c>
      <c r="F229" s="12" t="s">
        <v>220</v>
      </c>
      <c r="G229" s="77">
        <v>0.05</v>
      </c>
      <c r="H229" s="25">
        <v>5650.83</v>
      </c>
      <c r="I229" s="25">
        <v>5650.83</v>
      </c>
      <c r="J229" s="25">
        <v>5689.5</v>
      </c>
      <c r="K229" s="22">
        <f t="shared" ref="K229" si="71">IFERROR(I229/H229*100,"")</f>
        <v>100</v>
      </c>
      <c r="L229" s="22">
        <f t="shared" ref="L229" si="72">IFERROR(J229/I229*100,"")</f>
        <v>100.68432424971199</v>
      </c>
      <c r="M229" s="46">
        <v>5933.37</v>
      </c>
      <c r="N229" s="46">
        <v>5933.37</v>
      </c>
      <c r="O229" s="46">
        <v>5973.98</v>
      </c>
      <c r="P229" s="47">
        <f t="shared" si="63"/>
        <v>100</v>
      </c>
      <c r="Q229" s="47">
        <f t="shared" si="64"/>
        <v>100.68443397259902</v>
      </c>
      <c r="R229" s="33">
        <v>3729.4</v>
      </c>
      <c r="S229" s="33">
        <v>3729.4</v>
      </c>
      <c r="T229" s="33">
        <v>4176.93</v>
      </c>
      <c r="U229" s="202">
        <f t="shared" si="65"/>
        <v>100</v>
      </c>
      <c r="V229" s="47">
        <f t="shared" si="66"/>
        <v>112.00005362792945</v>
      </c>
      <c r="W229" s="231"/>
    </row>
    <row r="230" spans="1:23" x14ac:dyDescent="0.2">
      <c r="A230" s="229"/>
      <c r="B230" s="6" t="s">
        <v>309</v>
      </c>
      <c r="C230" s="209">
        <v>3721008266</v>
      </c>
      <c r="D230" s="36" t="s">
        <v>258</v>
      </c>
      <c r="E230" s="13" t="s">
        <v>588</v>
      </c>
      <c r="F230" s="12" t="s">
        <v>220</v>
      </c>
      <c r="G230" s="77">
        <v>0.05</v>
      </c>
      <c r="H230" s="25">
        <v>13286.29</v>
      </c>
      <c r="I230" s="25">
        <v>13286.29</v>
      </c>
      <c r="J230" s="25">
        <v>15382.44</v>
      </c>
      <c r="K230" s="22">
        <f t="shared" si="69"/>
        <v>100</v>
      </c>
      <c r="L230" s="22">
        <f t="shared" si="70"/>
        <v>115.77678945740308</v>
      </c>
      <c r="M230" s="46">
        <v>13950.6</v>
      </c>
      <c r="N230" s="46">
        <v>13950.6</v>
      </c>
      <c r="O230" s="46">
        <v>16151.56</v>
      </c>
      <c r="P230" s="47">
        <f t="shared" si="63"/>
        <v>100</v>
      </c>
      <c r="Q230" s="47">
        <f t="shared" si="64"/>
        <v>115.7768124668473</v>
      </c>
      <c r="R230" s="33">
        <v>3729.4</v>
      </c>
      <c r="S230" s="33">
        <v>3729.4</v>
      </c>
      <c r="T230" s="33">
        <v>4176.93</v>
      </c>
      <c r="U230" s="202">
        <f t="shared" si="65"/>
        <v>100</v>
      </c>
      <c r="V230" s="47">
        <f t="shared" si="66"/>
        <v>112.00005362792945</v>
      </c>
      <c r="W230" s="231"/>
    </row>
    <row r="231" spans="1:23" x14ac:dyDescent="0.2">
      <c r="A231" s="229"/>
      <c r="B231" s="6" t="s">
        <v>310</v>
      </c>
      <c r="C231" s="209">
        <v>3721008266</v>
      </c>
      <c r="D231" s="36" t="s">
        <v>258</v>
      </c>
      <c r="E231" s="13" t="s">
        <v>588</v>
      </c>
      <c r="F231" s="12" t="s">
        <v>220</v>
      </c>
      <c r="G231" s="77">
        <v>0.05</v>
      </c>
      <c r="H231" s="25">
        <v>7476.25</v>
      </c>
      <c r="I231" s="25">
        <v>7386.13</v>
      </c>
      <c r="J231" s="25">
        <v>7443.05</v>
      </c>
      <c r="K231" s="22">
        <f t="shared" si="69"/>
        <v>98.794582845677979</v>
      </c>
      <c r="L231" s="22">
        <f t="shared" si="70"/>
        <v>100.770633606503</v>
      </c>
      <c r="M231" s="46">
        <v>7850.06</v>
      </c>
      <c r="N231" s="46">
        <v>7755.44</v>
      </c>
      <c r="O231" s="46">
        <v>7815.2</v>
      </c>
      <c r="P231" s="47">
        <f t="shared" si="63"/>
        <v>98.794658894326915</v>
      </c>
      <c r="Q231" s="47">
        <f t="shared" si="64"/>
        <v>100.77055589366948</v>
      </c>
      <c r="R231" s="33">
        <v>3729.4</v>
      </c>
      <c r="S231" s="33">
        <v>3729.4</v>
      </c>
      <c r="T231" s="33">
        <v>4176.93</v>
      </c>
      <c r="U231" s="202">
        <f t="shared" si="65"/>
        <v>100</v>
      </c>
      <c r="V231" s="47">
        <f t="shared" si="66"/>
        <v>112.00005362792945</v>
      </c>
      <c r="W231" s="231"/>
    </row>
    <row r="232" spans="1:23" x14ac:dyDescent="0.2">
      <c r="A232" s="229"/>
      <c r="B232" s="6" t="s">
        <v>311</v>
      </c>
      <c r="C232" s="209">
        <v>3721008266</v>
      </c>
      <c r="D232" s="36" t="s">
        <v>258</v>
      </c>
      <c r="E232" s="13" t="s">
        <v>588</v>
      </c>
      <c r="F232" s="12" t="s">
        <v>220</v>
      </c>
      <c r="G232" s="77">
        <v>0.05</v>
      </c>
      <c r="H232" s="25">
        <v>11661.86</v>
      </c>
      <c r="I232" s="25">
        <v>11661.86</v>
      </c>
      <c r="J232" s="25">
        <v>12014.43</v>
      </c>
      <c r="K232" s="22">
        <f t="shared" si="69"/>
        <v>100</v>
      </c>
      <c r="L232" s="22">
        <f t="shared" si="70"/>
        <v>103.02327416038264</v>
      </c>
      <c r="M232" s="46">
        <v>12244.95</v>
      </c>
      <c r="N232" s="46">
        <v>12244.95</v>
      </c>
      <c r="O232" s="46">
        <v>12615.15</v>
      </c>
      <c r="P232" s="47">
        <f t="shared" si="63"/>
        <v>100</v>
      </c>
      <c r="Q232" s="47">
        <f t="shared" si="64"/>
        <v>103.02328715102959</v>
      </c>
      <c r="R232" s="33">
        <v>3729.4</v>
      </c>
      <c r="S232" s="33">
        <v>3729.4</v>
      </c>
      <c r="T232" s="33">
        <v>4176.93</v>
      </c>
      <c r="U232" s="202">
        <f t="shared" si="65"/>
        <v>100</v>
      </c>
      <c r="V232" s="47">
        <f t="shared" si="66"/>
        <v>112.00005362792945</v>
      </c>
      <c r="W232" s="231"/>
    </row>
    <row r="233" spans="1:23" x14ac:dyDescent="0.2">
      <c r="A233" s="229"/>
      <c r="B233" s="6" t="s">
        <v>312</v>
      </c>
      <c r="C233" s="209">
        <v>3721008266</v>
      </c>
      <c r="D233" s="36" t="s">
        <v>258</v>
      </c>
      <c r="E233" s="13" t="s">
        <v>588</v>
      </c>
      <c r="F233" s="12" t="s">
        <v>220</v>
      </c>
      <c r="G233" s="77">
        <v>0.05</v>
      </c>
      <c r="H233" s="25">
        <v>8949.65</v>
      </c>
      <c r="I233" s="25">
        <v>8273.43</v>
      </c>
      <c r="J233" s="25">
        <v>8273.43</v>
      </c>
      <c r="K233" s="22">
        <f t="shared" si="69"/>
        <v>92.444173794505929</v>
      </c>
      <c r="L233" s="22">
        <f t="shared" si="70"/>
        <v>100</v>
      </c>
      <c r="M233" s="46">
        <v>9397.1299999999992</v>
      </c>
      <c r="N233" s="46">
        <v>8687.1</v>
      </c>
      <c r="O233" s="46">
        <v>8687.1</v>
      </c>
      <c r="P233" s="47">
        <f t="shared" si="63"/>
        <v>92.44418242591091</v>
      </c>
      <c r="Q233" s="47">
        <f t="shared" si="64"/>
        <v>100</v>
      </c>
      <c r="R233" s="33">
        <v>3729.4</v>
      </c>
      <c r="S233" s="33">
        <v>3729.4</v>
      </c>
      <c r="T233" s="33">
        <v>4176.93</v>
      </c>
      <c r="U233" s="202">
        <f t="shared" si="65"/>
        <v>100</v>
      </c>
      <c r="V233" s="47">
        <f t="shared" si="66"/>
        <v>112.00005362792945</v>
      </c>
      <c r="W233" s="231"/>
    </row>
    <row r="234" spans="1:23" x14ac:dyDescent="0.2">
      <c r="A234" s="229"/>
      <c r="B234" s="6" t="s">
        <v>519</v>
      </c>
      <c r="C234" s="209">
        <v>3721008266</v>
      </c>
      <c r="D234" s="36" t="s">
        <v>258</v>
      </c>
      <c r="E234" s="13" t="s">
        <v>588</v>
      </c>
      <c r="F234" s="12" t="s">
        <v>220</v>
      </c>
      <c r="G234" s="77">
        <v>0.05</v>
      </c>
      <c r="H234" s="25">
        <v>8478.41</v>
      </c>
      <c r="I234" s="25">
        <v>8478.41</v>
      </c>
      <c r="J234" s="25">
        <v>9481.06</v>
      </c>
      <c r="K234" s="22">
        <f t="shared" si="69"/>
        <v>100</v>
      </c>
      <c r="L234" s="22">
        <f t="shared" si="70"/>
        <v>111.82592019022435</v>
      </c>
      <c r="M234" s="46">
        <v>8902.33</v>
      </c>
      <c r="N234" s="46">
        <v>8902.33</v>
      </c>
      <c r="O234" s="46">
        <v>9955.11</v>
      </c>
      <c r="P234" s="47">
        <f t="shared" si="63"/>
        <v>100</v>
      </c>
      <c r="Q234" s="47">
        <f t="shared" si="64"/>
        <v>111.8258927718923</v>
      </c>
      <c r="R234" s="33">
        <v>2891.1</v>
      </c>
      <c r="S234" s="33">
        <v>2891.1</v>
      </c>
      <c r="T234" s="33">
        <v>3238.03</v>
      </c>
      <c r="U234" s="202">
        <f t="shared" si="65"/>
        <v>100</v>
      </c>
      <c r="V234" s="47">
        <f t="shared" si="66"/>
        <v>111.99993082217843</v>
      </c>
      <c r="W234" s="231"/>
    </row>
    <row r="235" spans="1:23" x14ac:dyDescent="0.2">
      <c r="A235" s="229" t="s">
        <v>612</v>
      </c>
      <c r="B235" s="5" t="s">
        <v>325</v>
      </c>
      <c r="C235" s="8">
        <v>3711043800</v>
      </c>
      <c r="D235" s="72"/>
      <c r="E235" s="13"/>
      <c r="F235" s="84"/>
      <c r="G235" s="81"/>
      <c r="H235" s="21"/>
      <c r="I235" s="23"/>
      <c r="J235" s="23"/>
      <c r="K235" s="22"/>
      <c r="L235" s="22"/>
      <c r="M235" s="46"/>
      <c r="N235" s="48"/>
      <c r="O235" s="48"/>
      <c r="P235" s="47" t="str">
        <f t="shared" si="63"/>
        <v>-</v>
      </c>
      <c r="Q235" s="47" t="str">
        <f t="shared" si="64"/>
        <v>-</v>
      </c>
      <c r="R235" s="46"/>
      <c r="S235" s="48"/>
      <c r="T235" s="48"/>
      <c r="U235" s="202" t="str">
        <f t="shared" si="65"/>
        <v>-</v>
      </c>
      <c r="V235" s="47" t="str">
        <f t="shared" si="66"/>
        <v>-</v>
      </c>
      <c r="W235" s="223"/>
    </row>
    <row r="236" spans="1:23" x14ac:dyDescent="0.2">
      <c r="A236" s="229"/>
      <c r="B236" s="6" t="s">
        <v>176</v>
      </c>
      <c r="C236" s="8">
        <v>3711043800</v>
      </c>
      <c r="D236" s="36" t="s">
        <v>341</v>
      </c>
      <c r="E236" s="13" t="s">
        <v>588</v>
      </c>
      <c r="F236" s="12" t="s">
        <v>118</v>
      </c>
      <c r="G236" s="77">
        <v>0.22</v>
      </c>
      <c r="H236" s="21">
        <v>3341.38</v>
      </c>
      <c r="I236" s="21">
        <v>3341.38</v>
      </c>
      <c r="J236" s="21">
        <v>4114.49</v>
      </c>
      <c r="K236" s="22">
        <f t="shared" ref="K236" si="73">IFERROR(I236/H236*100,"")</f>
        <v>100</v>
      </c>
      <c r="L236" s="22">
        <f t="shared" ref="L236" si="74">IFERROR(J236/I236*100,"")</f>
        <v>123.13744620486145</v>
      </c>
      <c r="M236" s="46"/>
      <c r="N236" s="48"/>
      <c r="O236" s="48"/>
      <c r="P236" s="47" t="str">
        <f t="shared" si="63"/>
        <v>-</v>
      </c>
      <c r="Q236" s="47" t="str">
        <f t="shared" si="64"/>
        <v>-</v>
      </c>
      <c r="R236" s="46"/>
      <c r="S236" s="48"/>
      <c r="T236" s="48"/>
      <c r="U236" s="202" t="str">
        <f t="shared" si="65"/>
        <v>-</v>
      </c>
      <c r="V236" s="47" t="str">
        <f t="shared" si="66"/>
        <v>-</v>
      </c>
      <c r="W236" s="231" t="s">
        <v>731</v>
      </c>
    </row>
    <row r="237" spans="1:23" ht="47.25" x14ac:dyDescent="0.2">
      <c r="A237" s="229"/>
      <c r="B237" s="20" t="s">
        <v>280</v>
      </c>
      <c r="C237" s="8">
        <v>3711043800</v>
      </c>
      <c r="D237" s="36"/>
      <c r="E237" s="13" t="s">
        <v>588</v>
      </c>
      <c r="F237" s="12" t="s">
        <v>184</v>
      </c>
      <c r="G237" s="77">
        <v>0.22</v>
      </c>
      <c r="H237" s="21"/>
      <c r="I237" s="23"/>
      <c r="J237" s="23"/>
      <c r="K237" s="22"/>
      <c r="L237" s="22"/>
      <c r="M237" s="46">
        <v>4009.66</v>
      </c>
      <c r="N237" s="46">
        <v>4076.48</v>
      </c>
      <c r="O237" s="46">
        <v>5019.68</v>
      </c>
      <c r="P237" s="47">
        <f t="shared" si="63"/>
        <v>101.66647546175986</v>
      </c>
      <c r="Q237" s="47">
        <f t="shared" si="64"/>
        <v>123.13760891749746</v>
      </c>
      <c r="R237" s="46">
        <v>3425.76</v>
      </c>
      <c r="S237" s="46">
        <v>3482.86</v>
      </c>
      <c r="T237" s="46">
        <v>3900.8</v>
      </c>
      <c r="U237" s="202">
        <f t="shared" si="65"/>
        <v>101.66678342907851</v>
      </c>
      <c r="V237" s="47">
        <f t="shared" si="66"/>
        <v>111.99990812148637</v>
      </c>
      <c r="W237" s="231"/>
    </row>
    <row r="238" spans="1:23" ht="47.25" x14ac:dyDescent="0.2">
      <c r="A238" s="229"/>
      <c r="B238" s="20" t="s">
        <v>279</v>
      </c>
      <c r="C238" s="8">
        <v>3711043800</v>
      </c>
      <c r="D238" s="36"/>
      <c r="E238" s="13" t="s">
        <v>588</v>
      </c>
      <c r="F238" s="12" t="s">
        <v>184</v>
      </c>
      <c r="G238" s="77">
        <v>0.22</v>
      </c>
      <c r="H238" s="21"/>
      <c r="I238" s="23"/>
      <c r="J238" s="23"/>
      <c r="K238" s="22"/>
      <c r="L238" s="22"/>
      <c r="M238" s="46">
        <v>4009.66</v>
      </c>
      <c r="N238" s="46">
        <v>4076.48</v>
      </c>
      <c r="O238" s="46">
        <v>5019.68</v>
      </c>
      <c r="P238" s="47">
        <f t="shared" si="63"/>
        <v>101.66647546175986</v>
      </c>
      <c r="Q238" s="47">
        <f t="shared" si="64"/>
        <v>123.13760891749746</v>
      </c>
      <c r="R238" s="46">
        <v>3007.34</v>
      </c>
      <c r="S238" s="46">
        <v>3057.47</v>
      </c>
      <c r="T238" s="46">
        <v>3424.37</v>
      </c>
      <c r="U238" s="202">
        <f t="shared" si="65"/>
        <v>101.66692159848903</v>
      </c>
      <c r="V238" s="47">
        <f t="shared" si="66"/>
        <v>112.00011774440959</v>
      </c>
      <c r="W238" s="231"/>
    </row>
    <row r="239" spans="1:23" x14ac:dyDescent="0.2">
      <c r="A239" s="229"/>
      <c r="B239" s="6" t="s">
        <v>177</v>
      </c>
      <c r="C239" s="8">
        <v>3711043800</v>
      </c>
      <c r="D239" s="36" t="s">
        <v>661</v>
      </c>
      <c r="E239" s="13" t="s">
        <v>588</v>
      </c>
      <c r="F239" s="12" t="s">
        <v>220</v>
      </c>
      <c r="G239" s="77">
        <v>0.22</v>
      </c>
      <c r="H239" s="21">
        <v>5751.63</v>
      </c>
      <c r="I239" s="21">
        <v>5751.63</v>
      </c>
      <c r="J239" s="21">
        <v>6683.22</v>
      </c>
      <c r="K239" s="22">
        <f t="shared" ref="K239:K240" si="75">IFERROR(I239/H239*100,"")</f>
        <v>100</v>
      </c>
      <c r="L239" s="22">
        <f t="shared" ref="L239:L240" si="76">IFERROR(J239/I239*100,"")</f>
        <v>116.1969737274477</v>
      </c>
      <c r="M239" s="46"/>
      <c r="N239" s="46">
        <f>I239*1.22</f>
        <v>7016.9885999999997</v>
      </c>
      <c r="O239" s="46">
        <v>8153.53</v>
      </c>
      <c r="P239" s="47" t="str">
        <f t="shared" si="63"/>
        <v>-</v>
      </c>
      <c r="Q239" s="47">
        <f t="shared" si="64"/>
        <v>116.19699652925189</v>
      </c>
      <c r="R239" s="46">
        <v>3711.36</v>
      </c>
      <c r="S239" s="46">
        <v>3774.44</v>
      </c>
      <c r="T239" s="46">
        <v>4227.37</v>
      </c>
      <c r="U239" s="202">
        <f t="shared" si="65"/>
        <v>101.69964649077427</v>
      </c>
      <c r="V239" s="47">
        <f t="shared" si="66"/>
        <v>111.99992581680991</v>
      </c>
      <c r="W239" s="235" t="s">
        <v>732</v>
      </c>
    </row>
    <row r="240" spans="1:23" x14ac:dyDescent="0.2">
      <c r="A240" s="229"/>
      <c r="B240" s="6" t="s">
        <v>178</v>
      </c>
      <c r="C240" s="8">
        <v>3711043800</v>
      </c>
      <c r="D240" s="36" t="s">
        <v>661</v>
      </c>
      <c r="E240" s="13" t="s">
        <v>588</v>
      </c>
      <c r="F240" s="12" t="s">
        <v>220</v>
      </c>
      <c r="G240" s="77">
        <v>0.22</v>
      </c>
      <c r="H240" s="21">
        <v>4747.68</v>
      </c>
      <c r="I240" s="21">
        <v>4747.68</v>
      </c>
      <c r="J240" s="21">
        <v>4764.24</v>
      </c>
      <c r="K240" s="22">
        <f t="shared" si="75"/>
        <v>100</v>
      </c>
      <c r="L240" s="22">
        <f t="shared" si="76"/>
        <v>100.34880194115863</v>
      </c>
      <c r="M240" s="46"/>
      <c r="N240" s="46">
        <v>5792.17</v>
      </c>
      <c r="O240" s="46">
        <v>5812.37</v>
      </c>
      <c r="P240" s="47" t="str">
        <f t="shared" si="63"/>
        <v>-</v>
      </c>
      <c r="Q240" s="47">
        <f t="shared" si="64"/>
        <v>100.34874667007357</v>
      </c>
      <c r="R240" s="46">
        <v>3729.4</v>
      </c>
      <c r="S240" s="46">
        <v>3792.79</v>
      </c>
      <c r="T240" s="46">
        <v>4247.92</v>
      </c>
      <c r="U240" s="202">
        <f t="shared" si="65"/>
        <v>101.6997372231458</v>
      </c>
      <c r="V240" s="47">
        <f t="shared" si="66"/>
        <v>111.99987344408733</v>
      </c>
      <c r="W240" s="237"/>
    </row>
    <row r="241" spans="1:23" x14ac:dyDescent="0.2">
      <c r="A241" s="229"/>
      <c r="B241" s="5" t="s">
        <v>367</v>
      </c>
      <c r="C241" s="8">
        <v>3722000340</v>
      </c>
      <c r="D241" s="36" t="s">
        <v>258</v>
      </c>
      <c r="E241" s="13" t="s">
        <v>588</v>
      </c>
      <c r="F241" s="12" t="s">
        <v>220</v>
      </c>
      <c r="G241" s="77">
        <v>0.22</v>
      </c>
      <c r="H241" s="21">
        <v>4791.34</v>
      </c>
      <c r="I241" s="21">
        <v>4593.72</v>
      </c>
      <c r="J241" s="21">
        <v>4718.1899999999996</v>
      </c>
      <c r="K241" s="22">
        <f t="shared" ref="K241:L241" si="77">IFERROR(I241/H241*100,"")</f>
        <v>95.875475336753397</v>
      </c>
      <c r="L241" s="22">
        <f t="shared" si="77"/>
        <v>102.70956871555079</v>
      </c>
      <c r="M241" s="46"/>
      <c r="N241" s="48"/>
      <c r="O241" s="48"/>
      <c r="P241" s="47" t="str">
        <f t="shared" si="63"/>
        <v>-</v>
      </c>
      <c r="Q241" s="47" t="str">
        <f t="shared" si="64"/>
        <v>-</v>
      </c>
      <c r="R241" s="46"/>
      <c r="S241" s="48"/>
      <c r="T241" s="48"/>
      <c r="U241" s="202" t="str">
        <f t="shared" si="65"/>
        <v>-</v>
      </c>
      <c r="V241" s="47" t="str">
        <f t="shared" si="66"/>
        <v>-</v>
      </c>
      <c r="W241" s="222" t="s">
        <v>632</v>
      </c>
    </row>
    <row r="242" spans="1:23" x14ac:dyDescent="0.2">
      <c r="A242" s="229"/>
      <c r="B242" s="5" t="s">
        <v>539</v>
      </c>
      <c r="C242" s="8">
        <v>3722002997</v>
      </c>
      <c r="D242" s="36"/>
      <c r="E242" s="13"/>
      <c r="F242" s="12"/>
      <c r="G242" s="77"/>
      <c r="H242" s="21"/>
      <c r="I242" s="23"/>
      <c r="J242" s="23"/>
      <c r="K242" s="22"/>
      <c r="L242" s="22"/>
      <c r="M242" s="46"/>
      <c r="N242" s="48"/>
      <c r="O242" s="48"/>
      <c r="P242" s="47" t="str">
        <f t="shared" si="63"/>
        <v>-</v>
      </c>
      <c r="Q242" s="47" t="str">
        <f t="shared" si="64"/>
        <v>-</v>
      </c>
      <c r="R242" s="46"/>
      <c r="S242" s="48"/>
      <c r="T242" s="48"/>
      <c r="U242" s="202" t="str">
        <f t="shared" si="65"/>
        <v>-</v>
      </c>
      <c r="V242" s="47" t="str">
        <f t="shared" si="66"/>
        <v>-</v>
      </c>
      <c r="W242" s="223"/>
    </row>
    <row r="243" spans="1:23" x14ac:dyDescent="0.2">
      <c r="A243" s="229"/>
      <c r="B243" s="6" t="s">
        <v>271</v>
      </c>
      <c r="C243" s="8">
        <v>3722002997</v>
      </c>
      <c r="D243" s="36" t="s">
        <v>263</v>
      </c>
      <c r="E243" s="13" t="s">
        <v>588</v>
      </c>
      <c r="F243" s="12" t="s">
        <v>117</v>
      </c>
      <c r="G243" s="77">
        <v>0</v>
      </c>
      <c r="H243" s="21">
        <v>4430.3999999999996</v>
      </c>
      <c r="I243" s="21">
        <v>4430.3999999999996</v>
      </c>
      <c r="J243" s="21">
        <v>5892.99</v>
      </c>
      <c r="K243" s="22">
        <f>IFERROR(I243/H243*100,"")</f>
        <v>100</v>
      </c>
      <c r="L243" s="22">
        <f>IFERROR(J243/I243*100,"")</f>
        <v>133.01259479956664</v>
      </c>
      <c r="M243" s="46"/>
      <c r="N243" s="46">
        <v>4430.3999999999996</v>
      </c>
      <c r="O243" s="46">
        <v>5892.99</v>
      </c>
      <c r="P243" s="47" t="str">
        <f t="shared" si="63"/>
        <v>-</v>
      </c>
      <c r="Q243" s="47">
        <f t="shared" si="64"/>
        <v>133.01259479956664</v>
      </c>
      <c r="R243" s="46">
        <v>3729.4</v>
      </c>
      <c r="S243" s="46">
        <v>3729.4</v>
      </c>
      <c r="T243" s="46">
        <v>4176.93</v>
      </c>
      <c r="U243" s="202">
        <f t="shared" si="65"/>
        <v>100</v>
      </c>
      <c r="V243" s="47">
        <f t="shared" si="66"/>
        <v>112.00005362792945</v>
      </c>
      <c r="W243" s="222" t="s">
        <v>633</v>
      </c>
    </row>
    <row r="244" spans="1:23" x14ac:dyDescent="0.2">
      <c r="A244" s="229"/>
      <c r="B244" s="6" t="s">
        <v>538</v>
      </c>
      <c r="C244" s="8">
        <v>3722002997</v>
      </c>
      <c r="D244" s="36" t="s">
        <v>265</v>
      </c>
      <c r="E244" s="13" t="s">
        <v>588</v>
      </c>
      <c r="F244" s="12" t="s">
        <v>117</v>
      </c>
      <c r="G244" s="77">
        <v>0</v>
      </c>
      <c r="H244" s="25">
        <v>7031.87</v>
      </c>
      <c r="I244" s="25">
        <v>7031.87</v>
      </c>
      <c r="J244" s="25">
        <v>7329.18</v>
      </c>
      <c r="K244" s="22">
        <f>IFERROR(I244/H244*100,"")</f>
        <v>100</v>
      </c>
      <c r="L244" s="22">
        <f>IFERROR(J244/I244*100,"")</f>
        <v>104.22803607006388</v>
      </c>
      <c r="M244" s="33"/>
      <c r="N244" s="46">
        <v>7031.87</v>
      </c>
      <c r="O244" s="46">
        <v>7329.18</v>
      </c>
      <c r="P244" s="47" t="str">
        <f t="shared" si="63"/>
        <v>-</v>
      </c>
      <c r="Q244" s="47">
        <f t="shared" si="64"/>
        <v>104.22803607006388</v>
      </c>
      <c r="R244" s="33">
        <v>3724.36</v>
      </c>
      <c r="S244" s="46">
        <v>3724.36</v>
      </c>
      <c r="T244" s="46">
        <v>4171.28</v>
      </c>
      <c r="U244" s="202">
        <f t="shared" si="65"/>
        <v>100</v>
      </c>
      <c r="V244" s="47">
        <f t="shared" si="66"/>
        <v>111.9999140791975</v>
      </c>
      <c r="W244" s="222" t="s">
        <v>634</v>
      </c>
    </row>
    <row r="245" spans="1:23" ht="31.5" x14ac:dyDescent="0.2">
      <c r="A245" s="229" t="s">
        <v>613</v>
      </c>
      <c r="B245" s="5" t="s">
        <v>149</v>
      </c>
      <c r="C245" s="8">
        <v>3704563196</v>
      </c>
      <c r="D245" s="72"/>
      <c r="E245" s="43"/>
      <c r="F245" s="84"/>
      <c r="G245" s="81"/>
      <c r="H245" s="25"/>
      <c r="I245" s="21"/>
      <c r="J245" s="21"/>
      <c r="K245" s="26" t="str">
        <f t="shared" ref="K245:K270" si="78">IFERROR(I245/H245*100,"")</f>
        <v/>
      </c>
      <c r="L245" s="26" t="str">
        <f t="shared" ref="L245:L270" si="79">IFERROR(J245/I245*100,"")</f>
        <v/>
      </c>
      <c r="M245" s="32"/>
      <c r="N245" s="46"/>
      <c r="O245" s="46"/>
      <c r="P245" s="47"/>
      <c r="Q245" s="47"/>
      <c r="R245" s="32"/>
      <c r="S245" s="41"/>
      <c r="T245" s="41"/>
      <c r="U245" s="202"/>
      <c r="V245" s="47"/>
      <c r="W245" s="231" t="s">
        <v>678</v>
      </c>
    </row>
    <row r="246" spans="1:23" x14ac:dyDescent="0.2">
      <c r="A246" s="229"/>
      <c r="B246" s="6" t="s">
        <v>520</v>
      </c>
      <c r="C246" s="8">
        <v>3704563196</v>
      </c>
      <c r="D246" s="36" t="s">
        <v>260</v>
      </c>
      <c r="E246" s="13" t="s">
        <v>588</v>
      </c>
      <c r="F246" s="12" t="s">
        <v>117</v>
      </c>
      <c r="G246" s="77">
        <v>0.05</v>
      </c>
      <c r="H246" s="21">
        <v>5722.28</v>
      </c>
      <c r="I246" s="21">
        <v>5637.65</v>
      </c>
      <c r="J246" s="21">
        <v>5811.95</v>
      </c>
      <c r="K246" s="22">
        <f>IFERROR(I246/H246*100,"")</f>
        <v>98.521044059360946</v>
      </c>
      <c r="L246" s="22">
        <f>IFERROR(J246/I246*100,"")</f>
        <v>103.09171374597572</v>
      </c>
      <c r="M246" s="46"/>
      <c r="N246" s="46">
        <v>5919.53</v>
      </c>
      <c r="O246" s="46">
        <v>6102.55</v>
      </c>
      <c r="P246" s="47" t="str">
        <f t="shared" si="63"/>
        <v>-</v>
      </c>
      <c r="Q246" s="47">
        <f t="shared" si="64"/>
        <v>103.09179951786713</v>
      </c>
      <c r="R246" s="46">
        <v>3729.4</v>
      </c>
      <c r="S246" s="46">
        <v>3792.79</v>
      </c>
      <c r="T246" s="46">
        <v>4247.92</v>
      </c>
      <c r="U246" s="202">
        <f t="shared" si="65"/>
        <v>101.6997372231458</v>
      </c>
      <c r="V246" s="47">
        <f t="shared" si="66"/>
        <v>111.99987344408733</v>
      </c>
      <c r="W246" s="231"/>
    </row>
    <row r="247" spans="1:23" x14ac:dyDescent="0.2">
      <c r="A247" s="229"/>
      <c r="B247" s="6" t="s">
        <v>521</v>
      </c>
      <c r="C247" s="8">
        <v>3704563196</v>
      </c>
      <c r="D247" s="36" t="s">
        <v>260</v>
      </c>
      <c r="E247" s="13" t="s">
        <v>588</v>
      </c>
      <c r="F247" s="12" t="s">
        <v>117</v>
      </c>
      <c r="G247" s="77">
        <v>0.05</v>
      </c>
      <c r="H247" s="21">
        <v>6131.72</v>
      </c>
      <c r="I247" s="21">
        <v>6131.72</v>
      </c>
      <c r="J247" s="21">
        <v>8375.56</v>
      </c>
      <c r="K247" s="22">
        <f>IFERROR(I247/H247*100,"")</f>
        <v>100</v>
      </c>
      <c r="L247" s="22">
        <f>IFERROR(J247/I247*100,"")</f>
        <v>136.59397363219455</v>
      </c>
      <c r="M247" s="46"/>
      <c r="N247" s="46">
        <v>6438.31</v>
      </c>
      <c r="O247" s="46">
        <v>8794.34</v>
      </c>
      <c r="P247" s="47" t="str">
        <f t="shared" si="63"/>
        <v>-</v>
      </c>
      <c r="Q247" s="47">
        <f t="shared" si="64"/>
        <v>136.59391983299963</v>
      </c>
      <c r="R247" s="46">
        <v>3729.4</v>
      </c>
      <c r="S247" s="46">
        <v>3792.79</v>
      </c>
      <c r="T247" s="46">
        <v>4247.92</v>
      </c>
      <c r="U247" s="202">
        <f t="shared" si="65"/>
        <v>101.6997372231458</v>
      </c>
      <c r="V247" s="47">
        <f t="shared" si="66"/>
        <v>111.99987344408733</v>
      </c>
      <c r="W247" s="231"/>
    </row>
    <row r="248" spans="1:23" ht="47.25" x14ac:dyDescent="0.2">
      <c r="A248" s="229"/>
      <c r="B248" s="6" t="s">
        <v>231</v>
      </c>
      <c r="C248" s="8">
        <v>3704563196</v>
      </c>
      <c r="D248" s="36" t="s">
        <v>260</v>
      </c>
      <c r="E248" s="13" t="s">
        <v>588</v>
      </c>
      <c r="F248" s="12" t="s">
        <v>117</v>
      </c>
      <c r="G248" s="77">
        <v>0.05</v>
      </c>
      <c r="H248" s="21">
        <v>1933.15</v>
      </c>
      <c r="I248" s="21">
        <v>1848.56</v>
      </c>
      <c r="J248" s="21">
        <v>1985.71</v>
      </c>
      <c r="K248" s="22">
        <f t="shared" si="78"/>
        <v>95.624240229676943</v>
      </c>
      <c r="L248" s="22">
        <f t="shared" si="79"/>
        <v>107.4192885272861</v>
      </c>
      <c r="M248" s="218"/>
      <c r="N248" s="42"/>
      <c r="O248" s="42"/>
      <c r="P248" s="47" t="str">
        <f t="shared" si="63"/>
        <v>-</v>
      </c>
      <c r="Q248" s="47" t="str">
        <f t="shared" si="64"/>
        <v>-</v>
      </c>
      <c r="R248" s="35"/>
      <c r="S248" s="42"/>
      <c r="T248" s="42"/>
      <c r="U248" s="202" t="str">
        <f t="shared" si="65"/>
        <v>-</v>
      </c>
      <c r="V248" s="47" t="str">
        <f t="shared" si="66"/>
        <v>-</v>
      </c>
      <c r="W248" s="231" t="s">
        <v>679</v>
      </c>
    </row>
    <row r="249" spans="1:23" ht="31.5" x14ac:dyDescent="0.2">
      <c r="A249" s="229"/>
      <c r="B249" s="6" t="s">
        <v>232</v>
      </c>
      <c r="C249" s="8">
        <v>3704563196</v>
      </c>
      <c r="D249" s="36" t="s">
        <v>260</v>
      </c>
      <c r="E249" s="13" t="s">
        <v>588</v>
      </c>
      <c r="F249" s="12" t="s">
        <v>117</v>
      </c>
      <c r="G249" s="77">
        <v>0.05</v>
      </c>
      <c r="H249" s="21">
        <v>2546.39</v>
      </c>
      <c r="I249" s="21">
        <v>2451.62</v>
      </c>
      <c r="J249" s="21">
        <v>2631.29</v>
      </c>
      <c r="K249" s="22">
        <f t="shared" si="78"/>
        <v>96.278260596373684</v>
      </c>
      <c r="L249" s="22">
        <f t="shared" si="79"/>
        <v>107.32862352240559</v>
      </c>
      <c r="M249" s="46"/>
      <c r="N249" s="46">
        <v>2574.1999999999998</v>
      </c>
      <c r="O249" s="46">
        <v>2762.85</v>
      </c>
      <c r="P249" s="47" t="str">
        <f t="shared" si="63"/>
        <v>-</v>
      </c>
      <c r="Q249" s="47">
        <f t="shared" si="64"/>
        <v>107.32849040478595</v>
      </c>
      <c r="R249" s="46">
        <v>2315.3200000000002</v>
      </c>
      <c r="S249" s="46">
        <v>2354.67</v>
      </c>
      <c r="T249" s="46">
        <v>2637.23</v>
      </c>
      <c r="U249" s="202">
        <f t="shared" si="65"/>
        <v>101.69954909040651</v>
      </c>
      <c r="V249" s="47">
        <f t="shared" si="66"/>
        <v>111.99998301248158</v>
      </c>
      <c r="W249" s="231"/>
    </row>
    <row r="250" spans="1:23" ht="31.5" x14ac:dyDescent="0.2">
      <c r="A250" s="229"/>
      <c r="B250" s="49" t="s">
        <v>205</v>
      </c>
      <c r="C250" s="10">
        <v>3724004950</v>
      </c>
      <c r="D250" s="72"/>
      <c r="E250" s="43"/>
      <c r="F250" s="84"/>
      <c r="G250" s="81"/>
      <c r="H250" s="21"/>
      <c r="I250" s="23"/>
      <c r="J250" s="23"/>
      <c r="K250" s="22" t="str">
        <f t="shared" si="78"/>
        <v/>
      </c>
      <c r="L250" s="22" t="str">
        <f t="shared" si="79"/>
        <v/>
      </c>
      <c r="M250" s="47"/>
      <c r="N250" s="34"/>
      <c r="O250" s="34"/>
      <c r="P250" s="47" t="str">
        <f t="shared" si="63"/>
        <v>-</v>
      </c>
      <c r="Q250" s="47" t="str">
        <f t="shared" si="64"/>
        <v>-</v>
      </c>
      <c r="R250" s="47"/>
      <c r="S250" s="34"/>
      <c r="T250" s="34"/>
      <c r="U250" s="202"/>
      <c r="V250" s="47"/>
      <c r="W250" s="223"/>
    </row>
    <row r="251" spans="1:23" ht="31.5" x14ac:dyDescent="0.2">
      <c r="A251" s="229"/>
      <c r="B251" s="6" t="s">
        <v>674</v>
      </c>
      <c r="C251" s="10">
        <v>3724004950</v>
      </c>
      <c r="D251" s="36" t="s">
        <v>260</v>
      </c>
      <c r="E251" s="13" t="s">
        <v>588</v>
      </c>
      <c r="F251" s="12" t="s">
        <v>220</v>
      </c>
      <c r="G251" s="77">
        <v>0.05</v>
      </c>
      <c r="H251" s="25">
        <v>3175.72</v>
      </c>
      <c r="I251" s="25">
        <v>3175.72</v>
      </c>
      <c r="J251" s="25">
        <v>3175.72</v>
      </c>
      <c r="K251" s="22">
        <f t="shared" si="78"/>
        <v>100</v>
      </c>
      <c r="L251" s="22">
        <f t="shared" si="79"/>
        <v>100</v>
      </c>
      <c r="M251" s="46">
        <v>3334.51</v>
      </c>
      <c r="N251" s="46">
        <v>3334.51</v>
      </c>
      <c r="O251" s="46">
        <v>3334.51</v>
      </c>
      <c r="P251" s="47">
        <f t="shared" si="63"/>
        <v>100</v>
      </c>
      <c r="Q251" s="47">
        <f t="shared" si="64"/>
        <v>100</v>
      </c>
      <c r="R251" s="34"/>
      <c r="S251" s="34"/>
      <c r="T251" s="34"/>
      <c r="U251" s="202" t="str">
        <f t="shared" ref="U251" si="80">IFERROR(S251/R251*100,"-")</f>
        <v>-</v>
      </c>
      <c r="V251" s="47" t="str">
        <f t="shared" ref="V251" si="81">IFERROR(T251/S251*100,"-")</f>
        <v>-</v>
      </c>
      <c r="W251" s="235" t="s">
        <v>673</v>
      </c>
    </row>
    <row r="252" spans="1:23" x14ac:dyDescent="0.2">
      <c r="A252" s="229"/>
      <c r="B252" s="6" t="s">
        <v>35</v>
      </c>
      <c r="C252" s="10">
        <v>3724004950</v>
      </c>
      <c r="D252" s="36" t="s">
        <v>260</v>
      </c>
      <c r="E252" s="13" t="s">
        <v>588</v>
      </c>
      <c r="F252" s="12" t="s">
        <v>220</v>
      </c>
      <c r="G252" s="77">
        <v>0.05</v>
      </c>
      <c r="H252" s="21">
        <v>3355.78</v>
      </c>
      <c r="I252" s="21">
        <v>3355.78</v>
      </c>
      <c r="J252" s="21">
        <v>3355.78</v>
      </c>
      <c r="K252" s="22">
        <f t="shared" si="78"/>
        <v>100</v>
      </c>
      <c r="L252" s="22">
        <f t="shared" si="79"/>
        <v>100</v>
      </c>
      <c r="M252" s="46">
        <v>3523.57</v>
      </c>
      <c r="N252" s="46">
        <v>3523.57</v>
      </c>
      <c r="O252" s="46">
        <v>3523.57</v>
      </c>
      <c r="P252" s="47">
        <f t="shared" si="63"/>
        <v>100</v>
      </c>
      <c r="Q252" s="51">
        <f t="shared" si="64"/>
        <v>100</v>
      </c>
      <c r="R252" s="46"/>
      <c r="S252" s="34"/>
      <c r="T252" s="34"/>
      <c r="U252" s="202" t="str">
        <f t="shared" si="65"/>
        <v>-</v>
      </c>
      <c r="V252" s="47" t="str">
        <f t="shared" si="66"/>
        <v>-</v>
      </c>
      <c r="W252" s="237"/>
    </row>
    <row r="253" spans="1:23" x14ac:dyDescent="0.2">
      <c r="A253" s="229"/>
      <c r="B253" s="6" t="s">
        <v>76</v>
      </c>
      <c r="C253" s="10">
        <v>3724004950</v>
      </c>
      <c r="D253" s="36" t="s">
        <v>373</v>
      </c>
      <c r="E253" s="13" t="s">
        <v>588</v>
      </c>
      <c r="F253" s="12" t="s">
        <v>220</v>
      </c>
      <c r="G253" s="77">
        <v>0.05</v>
      </c>
      <c r="H253" s="21">
        <v>6802.96</v>
      </c>
      <c r="I253" s="21">
        <v>3729.3</v>
      </c>
      <c r="J253" s="21">
        <v>3729.3</v>
      </c>
      <c r="K253" s="22">
        <f t="shared" si="78"/>
        <v>54.81878476427908</v>
      </c>
      <c r="L253" s="22">
        <f t="shared" si="79"/>
        <v>100</v>
      </c>
      <c r="M253" s="46"/>
      <c r="N253" s="46">
        <v>3915.77</v>
      </c>
      <c r="O253" s="46">
        <v>3915.77</v>
      </c>
      <c r="P253" s="47" t="str">
        <f t="shared" si="63"/>
        <v>-</v>
      </c>
      <c r="Q253" s="47">
        <f t="shared" si="64"/>
        <v>100</v>
      </c>
      <c r="R253" s="46">
        <v>3729.4</v>
      </c>
      <c r="S253" s="46">
        <v>3729.4</v>
      </c>
      <c r="T253" s="46"/>
      <c r="U253" s="202">
        <f t="shared" si="65"/>
        <v>100</v>
      </c>
      <c r="V253" s="51">
        <f>IFERROR(O253/S253*100,"-")</f>
        <v>104.99731860352873</v>
      </c>
      <c r="W253" s="222" t="s">
        <v>680</v>
      </c>
    </row>
    <row r="254" spans="1:23" x14ac:dyDescent="0.2">
      <c r="A254" s="229"/>
      <c r="B254" s="6" t="s">
        <v>36</v>
      </c>
      <c r="C254" s="10">
        <v>3724004950</v>
      </c>
      <c r="D254" s="36" t="s">
        <v>260</v>
      </c>
      <c r="E254" s="13" t="s">
        <v>588</v>
      </c>
      <c r="F254" s="12" t="s">
        <v>220</v>
      </c>
      <c r="G254" s="77">
        <v>0.05</v>
      </c>
      <c r="H254" s="21">
        <v>6108.29</v>
      </c>
      <c r="I254" s="21">
        <v>5640.1</v>
      </c>
      <c r="J254" s="21">
        <v>5838.22</v>
      </c>
      <c r="K254" s="22">
        <f t="shared" si="78"/>
        <v>92.335170726995614</v>
      </c>
      <c r="L254" s="22">
        <f t="shared" si="79"/>
        <v>103.51270367546674</v>
      </c>
      <c r="M254" s="46">
        <v>6413.7</v>
      </c>
      <c r="N254" s="46">
        <v>5922.11</v>
      </c>
      <c r="O254" s="46">
        <v>6130.13</v>
      </c>
      <c r="P254" s="47">
        <f t="shared" si="63"/>
        <v>92.335313469604131</v>
      </c>
      <c r="Q254" s="47">
        <f t="shared" si="64"/>
        <v>103.51259939447259</v>
      </c>
      <c r="R254" s="46">
        <v>3729.4</v>
      </c>
      <c r="S254" s="46">
        <v>3729.4</v>
      </c>
      <c r="T254" s="46">
        <v>4176.93</v>
      </c>
      <c r="U254" s="202">
        <f t="shared" si="65"/>
        <v>100</v>
      </c>
      <c r="V254" s="47">
        <f t="shared" si="66"/>
        <v>112.00005362792945</v>
      </c>
      <c r="W254" s="222" t="s">
        <v>681</v>
      </c>
    </row>
    <row r="255" spans="1:23" ht="47.25" x14ac:dyDescent="0.2">
      <c r="A255" s="229"/>
      <c r="B255" s="6" t="s">
        <v>252</v>
      </c>
      <c r="C255" s="10">
        <v>3724004950</v>
      </c>
      <c r="D255" s="36" t="s">
        <v>260</v>
      </c>
      <c r="E255" s="13" t="s">
        <v>588</v>
      </c>
      <c r="F255" s="12" t="s">
        <v>118</v>
      </c>
      <c r="G255" s="77">
        <v>0.05</v>
      </c>
      <c r="H255" s="21">
        <v>1020.69</v>
      </c>
      <c r="I255" s="21">
        <v>987.16</v>
      </c>
      <c r="J255" s="21">
        <v>1095.5899999999999</v>
      </c>
      <c r="K255" s="22">
        <f t="shared" si="78"/>
        <v>96.714967326024549</v>
      </c>
      <c r="L255" s="22">
        <f t="shared" si="79"/>
        <v>110.98403500952226</v>
      </c>
      <c r="M255" s="46"/>
      <c r="N255" s="48"/>
      <c r="O255" s="48"/>
      <c r="P255" s="47" t="str">
        <f t="shared" ref="P255:P311" si="82">IFERROR(N255/M255*100,"-")</f>
        <v>-</v>
      </c>
      <c r="Q255" s="47" t="str">
        <f t="shared" ref="Q255:Q311" si="83">IFERROR(O255/N255*100,"-")</f>
        <v>-</v>
      </c>
      <c r="R255" s="46"/>
      <c r="S255" s="48"/>
      <c r="T255" s="48"/>
      <c r="U255" s="202" t="str">
        <f t="shared" ref="U255:U311" si="84">IFERROR(S255/R255*100,"-")</f>
        <v>-</v>
      </c>
      <c r="V255" s="47" t="str">
        <f t="shared" ref="V255:V311" si="85">IFERROR(T255/S255*100,"-")</f>
        <v>-</v>
      </c>
      <c r="W255" s="222" t="s">
        <v>682</v>
      </c>
    </row>
    <row r="256" spans="1:23" x14ac:dyDescent="0.2">
      <c r="A256" s="229"/>
      <c r="B256" s="5" t="s">
        <v>254</v>
      </c>
      <c r="C256" s="8">
        <v>370142619102</v>
      </c>
      <c r="D256" s="36" t="s">
        <v>661</v>
      </c>
      <c r="E256" s="13" t="s">
        <v>588</v>
      </c>
      <c r="F256" s="12" t="s">
        <v>117</v>
      </c>
      <c r="G256" s="77">
        <v>0</v>
      </c>
      <c r="H256" s="21"/>
      <c r="I256" s="21">
        <v>5203.92</v>
      </c>
      <c r="J256" s="21">
        <v>5362.7</v>
      </c>
      <c r="K256" s="22" t="str">
        <f t="shared" ref="K256" si="86">IFERROR(I256/H256*100,"")</f>
        <v/>
      </c>
      <c r="L256" s="22">
        <f t="shared" ref="L256" si="87">IFERROR(J256/I256*100,"")</f>
        <v>103.05116143215113</v>
      </c>
      <c r="M256" s="46"/>
      <c r="N256" s="46">
        <v>5615.98</v>
      </c>
      <c r="O256" s="46">
        <v>5770</v>
      </c>
      <c r="P256" s="47"/>
      <c r="Q256" s="47">
        <f t="shared" si="83"/>
        <v>102.74253113437015</v>
      </c>
      <c r="R256" s="46"/>
      <c r="S256" s="46">
        <v>3729.4</v>
      </c>
      <c r="T256" s="46">
        <v>4176.93</v>
      </c>
      <c r="U256" s="202" t="str">
        <f t="shared" ref="U256" si="88">IFERROR(S256/R256*100,"-")</f>
        <v>-</v>
      </c>
      <c r="V256" s="47">
        <f t="shared" ref="V256" si="89">IFERROR(T256/S256*100,"-")</f>
        <v>112.00005362792945</v>
      </c>
      <c r="W256" s="222" t="s">
        <v>753</v>
      </c>
    </row>
    <row r="257" spans="1:23" x14ac:dyDescent="0.2">
      <c r="A257" s="229"/>
      <c r="B257" s="5" t="s">
        <v>210</v>
      </c>
      <c r="C257" s="208">
        <v>3711050614</v>
      </c>
      <c r="D257" s="36" t="s">
        <v>675</v>
      </c>
      <c r="E257" s="13" t="s">
        <v>588</v>
      </c>
      <c r="F257" s="12" t="s">
        <v>220</v>
      </c>
      <c r="G257" s="77">
        <v>0.22</v>
      </c>
      <c r="H257" s="21">
        <v>3044.67</v>
      </c>
      <c r="I257" s="21">
        <v>2620.41</v>
      </c>
      <c r="J257" s="21">
        <v>2788.72</v>
      </c>
      <c r="K257" s="22">
        <f t="shared" si="78"/>
        <v>86.065484929401208</v>
      </c>
      <c r="L257" s="22">
        <f t="shared" si="79"/>
        <v>106.42304066920825</v>
      </c>
      <c r="M257" s="46">
        <v>3196.9</v>
      </c>
      <c r="N257" s="46">
        <v>3196.9</v>
      </c>
      <c r="O257" s="46">
        <v>3402.24</v>
      </c>
      <c r="P257" s="47">
        <f t="shared" si="82"/>
        <v>100</v>
      </c>
      <c r="Q257" s="47">
        <f t="shared" si="83"/>
        <v>106.42309737558257</v>
      </c>
      <c r="R257" s="46"/>
      <c r="S257" s="46"/>
      <c r="T257" s="46"/>
      <c r="U257" s="202" t="str">
        <f t="shared" si="84"/>
        <v>-</v>
      </c>
      <c r="V257" s="47" t="str">
        <f t="shared" si="85"/>
        <v>-</v>
      </c>
      <c r="W257" s="222" t="s">
        <v>733</v>
      </c>
    </row>
    <row r="258" spans="1:23" x14ac:dyDescent="0.2">
      <c r="A258" s="229"/>
      <c r="B258" s="5" t="s">
        <v>128</v>
      </c>
      <c r="C258" s="213">
        <v>3704000764</v>
      </c>
      <c r="D258" s="36" t="s">
        <v>338</v>
      </c>
      <c r="E258" s="13" t="s">
        <v>588</v>
      </c>
      <c r="F258" s="12" t="s">
        <v>220</v>
      </c>
      <c r="G258" s="77">
        <v>0.05</v>
      </c>
      <c r="H258" s="30">
        <v>11833.77</v>
      </c>
      <c r="I258" s="30">
        <v>11833.77</v>
      </c>
      <c r="J258" s="30">
        <v>16982.689999999999</v>
      </c>
      <c r="K258" s="22">
        <f t="shared" si="78"/>
        <v>100</v>
      </c>
      <c r="L258" s="22">
        <f t="shared" si="79"/>
        <v>143.51039440516416</v>
      </c>
      <c r="M258" s="46"/>
      <c r="N258" s="46">
        <v>12425.46</v>
      </c>
      <c r="O258" s="46">
        <v>17831.82</v>
      </c>
      <c r="P258" s="47" t="str">
        <f t="shared" si="82"/>
        <v>-</v>
      </c>
      <c r="Q258" s="47">
        <f t="shared" si="83"/>
        <v>143.51034086464404</v>
      </c>
      <c r="R258" s="46">
        <v>3729.4</v>
      </c>
      <c r="S258" s="33">
        <v>3792.79</v>
      </c>
      <c r="T258" s="33">
        <v>4247.92</v>
      </c>
      <c r="U258" s="202">
        <f t="shared" si="84"/>
        <v>101.6997372231458</v>
      </c>
      <c r="V258" s="47">
        <f t="shared" si="85"/>
        <v>111.99987344408733</v>
      </c>
      <c r="W258" s="222" t="s">
        <v>744</v>
      </c>
    </row>
    <row r="259" spans="1:23" x14ac:dyDescent="0.2">
      <c r="A259" s="229"/>
      <c r="B259" s="5" t="s">
        <v>93</v>
      </c>
      <c r="C259" s="209">
        <v>7729314745</v>
      </c>
      <c r="D259" s="36" t="s">
        <v>675</v>
      </c>
      <c r="E259" s="13" t="s">
        <v>588</v>
      </c>
      <c r="F259" s="12" t="s">
        <v>118</v>
      </c>
      <c r="G259" s="77">
        <v>0.22</v>
      </c>
      <c r="H259" s="25">
        <v>4640.41</v>
      </c>
      <c r="I259" s="25">
        <v>3898.44</v>
      </c>
      <c r="J259" s="25">
        <v>3898.44</v>
      </c>
      <c r="K259" s="22">
        <f>IFERROR(I259/H259*100,"")</f>
        <v>84.010680090767835</v>
      </c>
      <c r="L259" s="22">
        <f>IFERROR(J259/I259*100,"")</f>
        <v>100</v>
      </c>
      <c r="M259" s="47"/>
      <c r="N259" s="34"/>
      <c r="O259" s="34"/>
      <c r="P259" s="47" t="str">
        <f>IFERROR(N259/M259*100,"-")</f>
        <v>-</v>
      </c>
      <c r="Q259" s="47" t="str">
        <f>IFERROR(O259/N259*100,"-")</f>
        <v>-</v>
      </c>
      <c r="R259" s="47"/>
      <c r="S259" s="34"/>
      <c r="T259" s="34"/>
      <c r="U259" s="202" t="str">
        <f>IFERROR(S259/R259*100,"-")</f>
        <v>-</v>
      </c>
      <c r="V259" s="47" t="str">
        <f>IFERROR(T259/S259*100,"-")</f>
        <v>-</v>
      </c>
      <c r="W259" s="222" t="s">
        <v>705</v>
      </c>
    </row>
    <row r="260" spans="1:23" ht="31.5" x14ac:dyDescent="0.2">
      <c r="A260" s="229"/>
      <c r="B260" s="49" t="s">
        <v>146</v>
      </c>
      <c r="C260" s="8">
        <v>5260200603</v>
      </c>
      <c r="D260" s="36" t="s">
        <v>258</v>
      </c>
      <c r="E260" s="13" t="s">
        <v>588</v>
      </c>
      <c r="F260" s="12" t="s">
        <v>118</v>
      </c>
      <c r="G260" s="77">
        <v>0.22</v>
      </c>
      <c r="H260" s="21">
        <v>7177.55</v>
      </c>
      <c r="I260" s="21">
        <v>7177.55</v>
      </c>
      <c r="J260" s="21">
        <v>11077.31</v>
      </c>
      <c r="K260" s="22">
        <f t="shared" si="78"/>
        <v>100</v>
      </c>
      <c r="L260" s="22">
        <f t="shared" si="79"/>
        <v>154.33274585339007</v>
      </c>
      <c r="M260" s="46"/>
      <c r="N260" s="48"/>
      <c r="O260" s="48"/>
      <c r="P260" s="47" t="str">
        <f t="shared" si="82"/>
        <v>-</v>
      </c>
      <c r="Q260" s="47" t="str">
        <f t="shared" si="83"/>
        <v>-</v>
      </c>
      <c r="R260" s="46"/>
      <c r="S260" s="48"/>
      <c r="T260" s="48"/>
      <c r="U260" s="202" t="str">
        <f t="shared" si="84"/>
        <v>-</v>
      </c>
      <c r="V260" s="47" t="str">
        <f t="shared" si="85"/>
        <v>-</v>
      </c>
      <c r="W260" s="222" t="s">
        <v>635</v>
      </c>
    </row>
    <row r="261" spans="1:23" x14ac:dyDescent="0.2">
      <c r="A261" s="229" t="s">
        <v>614</v>
      </c>
      <c r="B261" s="5" t="s">
        <v>37</v>
      </c>
      <c r="C261" s="8">
        <v>3704561230</v>
      </c>
      <c r="D261" s="72"/>
      <c r="E261" s="13"/>
      <c r="F261" s="84"/>
      <c r="G261" s="81"/>
      <c r="H261" s="25"/>
      <c r="I261" s="23"/>
      <c r="J261" s="23"/>
      <c r="K261" s="26" t="str">
        <f t="shared" si="78"/>
        <v/>
      </c>
      <c r="L261" s="26" t="str">
        <f t="shared" si="79"/>
        <v/>
      </c>
      <c r="M261" s="32"/>
      <c r="N261" s="41"/>
      <c r="O261" s="41"/>
      <c r="P261" s="47" t="str">
        <f t="shared" si="82"/>
        <v>-</v>
      </c>
      <c r="Q261" s="47" t="str">
        <f t="shared" si="83"/>
        <v>-</v>
      </c>
      <c r="R261" s="32"/>
      <c r="S261" s="41"/>
      <c r="T261" s="41"/>
      <c r="U261" s="202" t="str">
        <f t="shared" si="84"/>
        <v>-</v>
      </c>
      <c r="V261" s="47" t="str">
        <f t="shared" si="85"/>
        <v>-</v>
      </c>
      <c r="W261" s="231" t="s">
        <v>723</v>
      </c>
    </row>
    <row r="262" spans="1:23" ht="31.5" x14ac:dyDescent="0.2">
      <c r="A262" s="229"/>
      <c r="B262" s="6" t="s">
        <v>42</v>
      </c>
      <c r="C262" s="8">
        <v>3704561230</v>
      </c>
      <c r="D262" s="36" t="s">
        <v>258</v>
      </c>
      <c r="E262" s="13" t="s">
        <v>588</v>
      </c>
      <c r="F262" s="12" t="s">
        <v>118</v>
      </c>
      <c r="G262" s="77">
        <v>0.22</v>
      </c>
      <c r="H262" s="25">
        <v>1525.11</v>
      </c>
      <c r="I262" s="25">
        <v>1525.11</v>
      </c>
      <c r="J262" s="25">
        <v>2217.6799999999998</v>
      </c>
      <c r="K262" s="22">
        <f t="shared" si="78"/>
        <v>100</v>
      </c>
      <c r="L262" s="22">
        <f t="shared" si="79"/>
        <v>145.41115067109914</v>
      </c>
      <c r="M262" s="47"/>
      <c r="N262" s="34"/>
      <c r="O262" s="34"/>
      <c r="P262" s="47" t="str">
        <f t="shared" si="82"/>
        <v>-</v>
      </c>
      <c r="Q262" s="47" t="str">
        <f t="shared" si="83"/>
        <v>-</v>
      </c>
      <c r="R262" s="47"/>
      <c r="S262" s="34"/>
      <c r="T262" s="34"/>
      <c r="U262" s="202" t="str">
        <f t="shared" si="84"/>
        <v>-</v>
      </c>
      <c r="V262" s="47" t="str">
        <f t="shared" si="85"/>
        <v>-</v>
      </c>
      <c r="W262" s="231"/>
    </row>
    <row r="263" spans="1:23" x14ac:dyDescent="0.2">
      <c r="A263" s="229"/>
      <c r="B263" s="6" t="s">
        <v>214</v>
      </c>
      <c r="C263" s="8">
        <v>3704561230</v>
      </c>
      <c r="D263" s="36" t="s">
        <v>258</v>
      </c>
      <c r="E263" s="13" t="s">
        <v>588</v>
      </c>
      <c r="F263" s="12" t="s">
        <v>118</v>
      </c>
      <c r="G263" s="77">
        <v>0.22</v>
      </c>
      <c r="H263" s="25">
        <v>1869.03</v>
      </c>
      <c r="I263" s="25">
        <v>1869.03</v>
      </c>
      <c r="J263" s="25">
        <v>2579.91</v>
      </c>
      <c r="K263" s="22">
        <f t="shared" si="78"/>
        <v>100</v>
      </c>
      <c r="L263" s="22">
        <f t="shared" si="79"/>
        <v>138.03470249273687</v>
      </c>
      <c r="M263" s="47"/>
      <c r="N263" s="34"/>
      <c r="O263" s="34"/>
      <c r="P263" s="47" t="str">
        <f t="shared" si="82"/>
        <v>-</v>
      </c>
      <c r="Q263" s="47" t="str">
        <f t="shared" si="83"/>
        <v>-</v>
      </c>
      <c r="R263" s="47"/>
      <c r="S263" s="34"/>
      <c r="T263" s="34"/>
      <c r="U263" s="202" t="str">
        <f t="shared" si="84"/>
        <v>-</v>
      </c>
      <c r="V263" s="47" t="str">
        <f t="shared" si="85"/>
        <v>-</v>
      </c>
      <c r="W263" s="231"/>
    </row>
    <row r="264" spans="1:23" x14ac:dyDescent="0.2">
      <c r="A264" s="229"/>
      <c r="B264" s="6" t="s">
        <v>233</v>
      </c>
      <c r="C264" s="8">
        <v>3704561230</v>
      </c>
      <c r="D264" s="36" t="s">
        <v>258</v>
      </c>
      <c r="E264" s="13" t="s">
        <v>588</v>
      </c>
      <c r="F264" s="12" t="s">
        <v>220</v>
      </c>
      <c r="G264" s="77">
        <v>0.22</v>
      </c>
      <c r="H264" s="25">
        <v>2875.49</v>
      </c>
      <c r="I264" s="25">
        <v>2875.49</v>
      </c>
      <c r="J264" s="25">
        <v>3156.65</v>
      </c>
      <c r="K264" s="22">
        <f t="shared" si="78"/>
        <v>100</v>
      </c>
      <c r="L264" s="22">
        <f t="shared" si="79"/>
        <v>109.77781178164419</v>
      </c>
      <c r="M264" s="33">
        <v>3450.58</v>
      </c>
      <c r="N264" s="46">
        <v>3508.1</v>
      </c>
      <c r="O264" s="46">
        <v>3851.11</v>
      </c>
      <c r="P264" s="47">
        <f t="shared" si="82"/>
        <v>101.66696613322979</v>
      </c>
      <c r="Q264" s="47">
        <f t="shared" si="83"/>
        <v>109.7776574213962</v>
      </c>
      <c r="R264" s="33">
        <v>3277.31</v>
      </c>
      <c r="S264" s="33">
        <v>3331.93</v>
      </c>
      <c r="T264" s="33">
        <v>3731.76</v>
      </c>
      <c r="U264" s="202">
        <f t="shared" si="84"/>
        <v>101.66661072647996</v>
      </c>
      <c r="V264" s="47">
        <f t="shared" si="85"/>
        <v>111.9999519797835</v>
      </c>
      <c r="W264" s="231"/>
    </row>
    <row r="265" spans="1:23" x14ac:dyDescent="0.2">
      <c r="A265" s="229"/>
      <c r="B265" s="5" t="s">
        <v>79</v>
      </c>
      <c r="C265" s="8">
        <v>3704005258</v>
      </c>
      <c r="D265" s="36"/>
      <c r="E265" s="13"/>
      <c r="F265" s="12"/>
      <c r="G265" s="77"/>
      <c r="H265" s="25"/>
      <c r="I265" s="23"/>
      <c r="J265" s="23"/>
      <c r="K265" s="26" t="str">
        <f t="shared" si="78"/>
        <v/>
      </c>
      <c r="L265" s="26" t="str">
        <f t="shared" si="79"/>
        <v/>
      </c>
      <c r="M265" s="32"/>
      <c r="N265" s="41"/>
      <c r="O265" s="41"/>
      <c r="P265" s="47" t="str">
        <f t="shared" si="82"/>
        <v>-</v>
      </c>
      <c r="Q265" s="47" t="str">
        <f t="shared" si="83"/>
        <v>-</v>
      </c>
      <c r="R265" s="32"/>
      <c r="S265" s="41"/>
      <c r="T265" s="41"/>
      <c r="U265" s="202" t="str">
        <f t="shared" si="84"/>
        <v>-</v>
      </c>
      <c r="V265" s="47" t="str">
        <f t="shared" si="85"/>
        <v>-</v>
      </c>
      <c r="W265" s="231" t="s">
        <v>724</v>
      </c>
    </row>
    <row r="266" spans="1:23" x14ac:dyDescent="0.2">
      <c r="A266" s="229"/>
      <c r="B266" s="6" t="s">
        <v>45</v>
      </c>
      <c r="C266" s="8">
        <v>3704005258</v>
      </c>
      <c r="D266" s="36" t="s">
        <v>258</v>
      </c>
      <c r="E266" s="13" t="s">
        <v>588</v>
      </c>
      <c r="F266" s="12" t="s">
        <v>220</v>
      </c>
      <c r="G266" s="77">
        <v>0.22</v>
      </c>
      <c r="H266" s="25">
        <v>3013.46</v>
      </c>
      <c r="I266" s="25">
        <v>2964.7</v>
      </c>
      <c r="J266" s="25">
        <v>2964.7</v>
      </c>
      <c r="K266" s="22">
        <f t="shared" si="78"/>
        <v>98.381926423446799</v>
      </c>
      <c r="L266" s="22">
        <f t="shared" si="79"/>
        <v>100</v>
      </c>
      <c r="M266" s="33">
        <v>3616.16</v>
      </c>
      <c r="N266" s="33">
        <v>3616.93</v>
      </c>
      <c r="O266" s="33">
        <v>3616.93</v>
      </c>
      <c r="P266" s="47">
        <f t="shared" si="82"/>
        <v>100.02129330560594</v>
      </c>
      <c r="Q266" s="47">
        <f t="shared" si="83"/>
        <v>100</v>
      </c>
      <c r="R266" s="33"/>
      <c r="S266" s="48"/>
      <c r="T266" s="48"/>
      <c r="U266" s="202" t="str">
        <f t="shared" si="84"/>
        <v>-</v>
      </c>
      <c r="V266" s="47" t="str">
        <f t="shared" si="85"/>
        <v>-</v>
      </c>
      <c r="W266" s="231"/>
    </row>
    <row r="267" spans="1:23" ht="47.25" x14ac:dyDescent="0.2">
      <c r="A267" s="229"/>
      <c r="B267" s="6" t="s">
        <v>234</v>
      </c>
      <c r="C267" s="8">
        <v>3704005258</v>
      </c>
      <c r="D267" s="36" t="s">
        <v>258</v>
      </c>
      <c r="E267" s="13" t="s">
        <v>588</v>
      </c>
      <c r="F267" s="12" t="s">
        <v>118</v>
      </c>
      <c r="G267" s="77">
        <v>0.22</v>
      </c>
      <c r="H267" s="25">
        <v>669.64</v>
      </c>
      <c r="I267" s="25">
        <v>645</v>
      </c>
      <c r="J267" s="25">
        <v>708.25</v>
      </c>
      <c r="K267" s="22">
        <f t="shared" si="78"/>
        <v>96.320410967086801</v>
      </c>
      <c r="L267" s="22">
        <f t="shared" si="79"/>
        <v>109.80620155038761</v>
      </c>
      <c r="M267" s="47"/>
      <c r="N267" s="34"/>
      <c r="O267" s="34"/>
      <c r="P267" s="47" t="str">
        <f t="shared" si="82"/>
        <v>-</v>
      </c>
      <c r="Q267" s="47" t="str">
        <f t="shared" si="83"/>
        <v>-</v>
      </c>
      <c r="R267" s="47"/>
      <c r="S267" s="34"/>
      <c r="T267" s="34"/>
      <c r="U267" s="202" t="str">
        <f t="shared" si="84"/>
        <v>-</v>
      </c>
      <c r="V267" s="47" t="str">
        <f t="shared" si="85"/>
        <v>-</v>
      </c>
      <c r="W267" s="231"/>
    </row>
    <row r="268" spans="1:23" x14ac:dyDescent="0.2">
      <c r="A268" s="229"/>
      <c r="B268" s="5" t="s">
        <v>150</v>
      </c>
      <c r="C268" s="8">
        <v>3704561336</v>
      </c>
      <c r="D268" s="72"/>
      <c r="E268" s="13"/>
      <c r="F268" s="84"/>
      <c r="G268" s="81"/>
      <c r="H268" s="25"/>
      <c r="I268" s="23"/>
      <c r="J268" s="23"/>
      <c r="K268" s="26" t="str">
        <f t="shared" si="78"/>
        <v/>
      </c>
      <c r="L268" s="26" t="str">
        <f t="shared" si="79"/>
        <v/>
      </c>
      <c r="M268" s="32"/>
      <c r="N268" s="41"/>
      <c r="O268" s="41"/>
      <c r="P268" s="47" t="str">
        <f t="shared" si="82"/>
        <v>-</v>
      </c>
      <c r="Q268" s="47" t="str">
        <f t="shared" si="83"/>
        <v>-</v>
      </c>
      <c r="R268" s="32"/>
      <c r="S268" s="41"/>
      <c r="T268" s="41"/>
      <c r="U268" s="202" t="str">
        <f t="shared" si="84"/>
        <v>-</v>
      </c>
      <c r="V268" s="47" t="str">
        <f t="shared" si="85"/>
        <v>-</v>
      </c>
      <c r="W268" s="231" t="s">
        <v>725</v>
      </c>
    </row>
    <row r="269" spans="1:23" ht="31.5" x14ac:dyDescent="0.2">
      <c r="A269" s="229"/>
      <c r="B269" s="6" t="s">
        <v>42</v>
      </c>
      <c r="C269" s="8">
        <v>3704561336</v>
      </c>
      <c r="D269" s="36" t="s">
        <v>338</v>
      </c>
      <c r="E269" s="13" t="s">
        <v>588</v>
      </c>
      <c r="F269" s="12" t="s">
        <v>117</v>
      </c>
      <c r="G269" s="77">
        <v>0.05</v>
      </c>
      <c r="H269" s="25">
        <v>3210.62</v>
      </c>
      <c r="I269" s="25">
        <v>3210.62</v>
      </c>
      <c r="J269" s="25">
        <v>3902.64</v>
      </c>
      <c r="K269" s="22">
        <f t="shared" si="78"/>
        <v>100</v>
      </c>
      <c r="L269" s="22">
        <f t="shared" si="79"/>
        <v>121.55409235599355</v>
      </c>
      <c r="M269" s="47"/>
      <c r="N269" s="34"/>
      <c r="O269" s="34"/>
      <c r="P269" s="47" t="str">
        <f t="shared" si="82"/>
        <v>-</v>
      </c>
      <c r="Q269" s="47" t="str">
        <f t="shared" si="83"/>
        <v>-</v>
      </c>
      <c r="R269" s="47"/>
      <c r="S269" s="34"/>
      <c r="T269" s="34"/>
      <c r="U269" s="202" t="str">
        <f t="shared" si="84"/>
        <v>-</v>
      </c>
      <c r="V269" s="47" t="str">
        <f t="shared" si="85"/>
        <v>-</v>
      </c>
      <c r="W269" s="231"/>
    </row>
    <row r="270" spans="1:23" x14ac:dyDescent="0.2">
      <c r="A270" s="229"/>
      <c r="B270" s="6" t="s">
        <v>48</v>
      </c>
      <c r="C270" s="8">
        <v>3704561336</v>
      </c>
      <c r="D270" s="36" t="s">
        <v>338</v>
      </c>
      <c r="E270" s="13" t="s">
        <v>588</v>
      </c>
      <c r="F270" s="12" t="s">
        <v>117</v>
      </c>
      <c r="G270" s="77">
        <v>0.05</v>
      </c>
      <c r="H270" s="25">
        <v>4006.79</v>
      </c>
      <c r="I270" s="25">
        <v>4006.79</v>
      </c>
      <c r="J270" s="25">
        <v>4669.72</v>
      </c>
      <c r="K270" s="22">
        <f t="shared" si="78"/>
        <v>100</v>
      </c>
      <c r="L270" s="22">
        <f t="shared" si="79"/>
        <v>116.54516458312017</v>
      </c>
      <c r="M270" s="33"/>
      <c r="N270" s="46">
        <v>4207.13</v>
      </c>
      <c r="O270" s="46">
        <v>4903.21</v>
      </c>
      <c r="P270" s="47" t="str">
        <f t="shared" si="82"/>
        <v>-</v>
      </c>
      <c r="Q270" s="47">
        <f t="shared" si="83"/>
        <v>116.5452458089006</v>
      </c>
      <c r="R270" s="33">
        <v>3729.4</v>
      </c>
      <c r="S270" s="33">
        <v>3792.79</v>
      </c>
      <c r="T270" s="33">
        <v>4247.92</v>
      </c>
      <c r="U270" s="202">
        <f t="shared" si="84"/>
        <v>101.6997372231458</v>
      </c>
      <c r="V270" s="47">
        <f t="shared" si="85"/>
        <v>111.99987344408733</v>
      </c>
      <c r="W270" s="231"/>
    </row>
    <row r="271" spans="1:23" x14ac:dyDescent="0.2">
      <c r="A271" s="229"/>
      <c r="B271" s="5" t="s">
        <v>128</v>
      </c>
      <c r="C271" s="7">
        <v>3704000764</v>
      </c>
      <c r="D271" s="72"/>
      <c r="E271" s="13"/>
      <c r="F271" s="84"/>
      <c r="G271" s="81"/>
      <c r="H271" s="25"/>
      <c r="I271" s="29"/>
      <c r="J271" s="29"/>
      <c r="K271" s="22"/>
      <c r="L271" s="22"/>
      <c r="M271" s="33"/>
      <c r="N271" s="70"/>
      <c r="O271" s="70"/>
      <c r="P271" s="47" t="str">
        <f t="shared" si="82"/>
        <v>-</v>
      </c>
      <c r="Q271" s="47" t="str">
        <f t="shared" si="83"/>
        <v>-</v>
      </c>
      <c r="R271" s="33"/>
      <c r="S271" s="70"/>
      <c r="T271" s="70"/>
      <c r="U271" s="202" t="str">
        <f t="shared" si="84"/>
        <v>-</v>
      </c>
      <c r="V271" s="47" t="str">
        <f t="shared" si="85"/>
        <v>-</v>
      </c>
      <c r="W271" s="223"/>
    </row>
    <row r="272" spans="1:23" ht="47.25" x14ac:dyDescent="0.2">
      <c r="A272" s="229"/>
      <c r="B272" s="6" t="s">
        <v>278</v>
      </c>
      <c r="C272" s="8">
        <v>3704000764</v>
      </c>
      <c r="D272" s="36" t="s">
        <v>338</v>
      </c>
      <c r="E272" s="13" t="s">
        <v>588</v>
      </c>
      <c r="F272" s="12" t="s">
        <v>117</v>
      </c>
      <c r="G272" s="77">
        <v>0</v>
      </c>
      <c r="H272" s="25">
        <v>775.43</v>
      </c>
      <c r="I272" s="25">
        <v>775.43</v>
      </c>
      <c r="J272" s="25">
        <v>991.09</v>
      </c>
      <c r="K272" s="22">
        <f t="shared" ref="K272" si="90">IFERROR(I272/H272*100,"")</f>
        <v>100</v>
      </c>
      <c r="L272" s="22">
        <f t="shared" ref="L272" si="91">IFERROR(J272/I272*100,"")</f>
        <v>127.8116657854352</v>
      </c>
      <c r="M272" s="47"/>
      <c r="N272" s="34"/>
      <c r="O272" s="34"/>
      <c r="P272" s="47" t="str">
        <f t="shared" si="82"/>
        <v>-</v>
      </c>
      <c r="Q272" s="47" t="str">
        <f t="shared" si="83"/>
        <v>-</v>
      </c>
      <c r="R272" s="47"/>
      <c r="S272" s="34"/>
      <c r="T272" s="34"/>
      <c r="U272" s="202" t="str">
        <f t="shared" si="84"/>
        <v>-</v>
      </c>
      <c r="V272" s="47" t="str">
        <f t="shared" si="85"/>
        <v>-</v>
      </c>
      <c r="W272" s="222" t="s">
        <v>554</v>
      </c>
    </row>
    <row r="273" spans="1:23" x14ac:dyDescent="0.2">
      <c r="A273" s="229"/>
      <c r="B273" s="5" t="s">
        <v>569</v>
      </c>
      <c r="C273" s="8">
        <v>3702718486</v>
      </c>
      <c r="D273" s="36" t="s">
        <v>341</v>
      </c>
      <c r="E273" s="13" t="s">
        <v>588</v>
      </c>
      <c r="F273" s="12" t="s">
        <v>220</v>
      </c>
      <c r="G273" s="77">
        <v>0.22</v>
      </c>
      <c r="H273" s="25">
        <v>3589.22</v>
      </c>
      <c r="I273" s="25">
        <v>3589.22</v>
      </c>
      <c r="J273" s="25">
        <v>4042.75</v>
      </c>
      <c r="K273" s="22"/>
      <c r="L273" s="22">
        <f t="shared" ref="L273:L298" si="92">IFERROR(J273/I273*100,"")</f>
        <v>112.63589303525559</v>
      </c>
      <c r="M273" s="33">
        <v>4307.0600000000004</v>
      </c>
      <c r="N273" s="46">
        <v>4378.8500000000004</v>
      </c>
      <c r="O273" s="46">
        <v>4932.16</v>
      </c>
      <c r="P273" s="47">
        <f t="shared" si="82"/>
        <v>101.66679823359786</v>
      </c>
      <c r="Q273" s="47">
        <f t="shared" si="83"/>
        <v>112.63596606414924</v>
      </c>
      <c r="R273" s="33">
        <v>3521.11</v>
      </c>
      <c r="S273" s="46">
        <v>3579.8</v>
      </c>
      <c r="T273" s="46">
        <v>4009.38</v>
      </c>
      <c r="U273" s="202">
        <f t="shared" si="84"/>
        <v>101.66680393398673</v>
      </c>
      <c r="V273" s="47">
        <f t="shared" si="85"/>
        <v>112.00011173808593</v>
      </c>
      <c r="W273" s="222" t="s">
        <v>745</v>
      </c>
    </row>
    <row r="274" spans="1:23" ht="18" customHeight="1" x14ac:dyDescent="0.2">
      <c r="A274" s="229"/>
      <c r="B274" s="5" t="s">
        <v>210</v>
      </c>
      <c r="C274" s="213">
        <v>3711050614</v>
      </c>
      <c r="D274" s="36" t="s">
        <v>675</v>
      </c>
      <c r="E274" s="13" t="s">
        <v>588</v>
      </c>
      <c r="F274" s="12" t="s">
        <v>220</v>
      </c>
      <c r="G274" s="77">
        <v>0.22</v>
      </c>
      <c r="H274" s="25">
        <v>3115.31</v>
      </c>
      <c r="I274" s="25">
        <v>3115.31</v>
      </c>
      <c r="J274" s="25">
        <v>3217.99</v>
      </c>
      <c r="K274" s="22">
        <f t="shared" ref="K274:K298" si="93">IFERROR(I274/H274*100,"")</f>
        <v>100</v>
      </c>
      <c r="L274" s="22">
        <f t="shared" si="92"/>
        <v>103.29598017532766</v>
      </c>
      <c r="M274" s="46"/>
      <c r="N274" s="46">
        <v>3800.68</v>
      </c>
      <c r="O274" s="46">
        <v>3925.95</v>
      </c>
      <c r="P274" s="47" t="str">
        <f t="shared" si="82"/>
        <v>-</v>
      </c>
      <c r="Q274" s="47">
        <f t="shared" si="83"/>
        <v>103.29598913878569</v>
      </c>
      <c r="R274" s="46">
        <v>3108.04</v>
      </c>
      <c r="S274" s="46">
        <v>3160.87</v>
      </c>
      <c r="T274" s="46">
        <v>3540.17</v>
      </c>
      <c r="U274" s="202">
        <f t="shared" si="84"/>
        <v>101.69978507355117</v>
      </c>
      <c r="V274" s="47">
        <f t="shared" si="85"/>
        <v>111.99986079781831</v>
      </c>
      <c r="W274" s="222" t="s">
        <v>719</v>
      </c>
    </row>
    <row r="275" spans="1:23" x14ac:dyDescent="0.2">
      <c r="A275" s="229" t="s">
        <v>615</v>
      </c>
      <c r="B275" s="5" t="s">
        <v>96</v>
      </c>
      <c r="C275" s="8">
        <v>3705066140</v>
      </c>
      <c r="D275" s="72"/>
      <c r="E275" s="43"/>
      <c r="F275" s="84"/>
      <c r="G275" s="81"/>
      <c r="H275" s="21"/>
      <c r="I275" s="23"/>
      <c r="J275" s="23"/>
      <c r="K275" s="22" t="str">
        <f t="shared" si="93"/>
        <v/>
      </c>
      <c r="L275" s="22" t="str">
        <f t="shared" si="92"/>
        <v/>
      </c>
      <c r="M275" s="47"/>
      <c r="N275" s="34"/>
      <c r="O275" s="34"/>
      <c r="P275" s="47" t="str">
        <f t="shared" si="82"/>
        <v>-</v>
      </c>
      <c r="Q275" s="47" t="str">
        <f t="shared" si="83"/>
        <v>-</v>
      </c>
      <c r="R275" s="47"/>
      <c r="S275" s="34"/>
      <c r="T275" s="34"/>
      <c r="U275" s="202" t="str">
        <f t="shared" si="84"/>
        <v>-</v>
      </c>
      <c r="V275" s="47" t="str">
        <f t="shared" si="85"/>
        <v>-</v>
      </c>
      <c r="W275" s="221"/>
    </row>
    <row r="276" spans="1:23" ht="31.5" x14ac:dyDescent="0.2">
      <c r="A276" s="229"/>
      <c r="B276" s="6" t="s">
        <v>102</v>
      </c>
      <c r="C276" s="8">
        <v>3705066140</v>
      </c>
      <c r="D276" s="36" t="s">
        <v>258</v>
      </c>
      <c r="E276" s="13" t="s">
        <v>588</v>
      </c>
      <c r="F276" s="12" t="s">
        <v>220</v>
      </c>
      <c r="G276" s="77">
        <v>0.22</v>
      </c>
      <c r="H276" s="21">
        <v>2901.94</v>
      </c>
      <c r="I276" s="21">
        <v>2901.94</v>
      </c>
      <c r="J276" s="21">
        <v>3054.7</v>
      </c>
      <c r="K276" s="22">
        <f t="shared" ref="K276:K277" si="94">IFERROR(I276/H276*100,"")</f>
        <v>100</v>
      </c>
      <c r="L276" s="22">
        <f t="shared" ref="L276:L277" si="95">IFERROR(J276/I276*100,"")</f>
        <v>105.26406472911225</v>
      </c>
      <c r="M276" s="46">
        <v>3482.33</v>
      </c>
      <c r="N276" s="46">
        <v>3540.37</v>
      </c>
      <c r="O276" s="46">
        <v>3726.73</v>
      </c>
      <c r="P276" s="47">
        <f t="shared" si="82"/>
        <v>101.66670016913963</v>
      </c>
      <c r="Q276" s="47">
        <f t="shared" si="83"/>
        <v>105.2638566025585</v>
      </c>
      <c r="R276" s="46">
        <v>3276.36</v>
      </c>
      <c r="S276" s="46">
        <v>3330.97</v>
      </c>
      <c r="T276" s="46"/>
      <c r="U276" s="202">
        <f t="shared" si="84"/>
        <v>101.66678875337263</v>
      </c>
      <c r="V276" s="34">
        <f>IFERROR(O276/S276*100,"-")</f>
        <v>111.88122378766545</v>
      </c>
      <c r="W276" s="222" t="s">
        <v>688</v>
      </c>
    </row>
    <row r="277" spans="1:23" x14ac:dyDescent="0.2">
      <c r="A277" s="229"/>
      <c r="B277" s="6" t="s">
        <v>73</v>
      </c>
      <c r="C277" s="8">
        <v>3705066140</v>
      </c>
      <c r="D277" s="36" t="s">
        <v>686</v>
      </c>
      <c r="E277" s="13" t="s">
        <v>588</v>
      </c>
      <c r="F277" s="12" t="s">
        <v>220</v>
      </c>
      <c r="G277" s="77">
        <v>0.22</v>
      </c>
      <c r="H277" s="21">
        <v>2231.37</v>
      </c>
      <c r="I277" s="21">
        <v>2171.7199999999998</v>
      </c>
      <c r="J277" s="21">
        <v>2171.7199999999998</v>
      </c>
      <c r="K277" s="22">
        <f t="shared" si="94"/>
        <v>97.326754415448804</v>
      </c>
      <c r="L277" s="22">
        <f t="shared" si="95"/>
        <v>100</v>
      </c>
      <c r="M277" s="46">
        <v>2677.64</v>
      </c>
      <c r="N277" s="46">
        <v>2649.5</v>
      </c>
      <c r="O277" s="46">
        <v>2649.5</v>
      </c>
      <c r="P277" s="51">
        <f t="shared" si="82"/>
        <v>98.949074558193047</v>
      </c>
      <c r="Q277" s="47">
        <f t="shared" si="83"/>
        <v>100</v>
      </c>
      <c r="R277" s="46">
        <v>2649.5</v>
      </c>
      <c r="S277" s="46">
        <v>2649.5</v>
      </c>
      <c r="T277" s="34"/>
      <c r="U277" s="202">
        <f t="shared" si="84"/>
        <v>100</v>
      </c>
      <c r="V277" s="47">
        <f t="shared" si="85"/>
        <v>0</v>
      </c>
      <c r="W277" s="222" t="s">
        <v>687</v>
      </c>
    </row>
    <row r="278" spans="1:23" x14ac:dyDescent="0.2">
      <c r="A278" s="229"/>
      <c r="B278" s="49" t="s">
        <v>589</v>
      </c>
      <c r="C278" s="9">
        <v>7704799174</v>
      </c>
      <c r="D278" s="36" t="s">
        <v>258</v>
      </c>
      <c r="E278" s="13" t="s">
        <v>588</v>
      </c>
      <c r="F278" s="12" t="s">
        <v>118</v>
      </c>
      <c r="G278" s="77">
        <v>0.05</v>
      </c>
      <c r="H278" s="25">
        <v>2721.25</v>
      </c>
      <c r="I278" s="25">
        <v>2721.25</v>
      </c>
      <c r="J278" s="25">
        <v>3921.54</v>
      </c>
      <c r="K278" s="22">
        <f t="shared" si="93"/>
        <v>100</v>
      </c>
      <c r="L278" s="22">
        <f t="shared" si="92"/>
        <v>144.10803858520899</v>
      </c>
      <c r="M278" s="47"/>
      <c r="N278" s="34"/>
      <c r="O278" s="34"/>
      <c r="P278" s="47" t="str">
        <f t="shared" si="82"/>
        <v>-</v>
      </c>
      <c r="Q278" s="47" t="str">
        <f t="shared" si="83"/>
        <v>-</v>
      </c>
      <c r="R278" s="47"/>
      <c r="S278" s="34"/>
      <c r="T278" s="34"/>
      <c r="U278" s="202" t="str">
        <f t="shared" si="84"/>
        <v>-</v>
      </c>
      <c r="V278" s="47" t="str">
        <f t="shared" si="85"/>
        <v>-</v>
      </c>
      <c r="W278" s="222" t="s">
        <v>715</v>
      </c>
    </row>
    <row r="279" spans="1:23" x14ac:dyDescent="0.2">
      <c r="A279" s="229"/>
      <c r="B279" s="5" t="s">
        <v>38</v>
      </c>
      <c r="C279" s="8">
        <v>3706008060</v>
      </c>
      <c r="D279" s="36" t="s">
        <v>258</v>
      </c>
      <c r="E279" s="13" t="s">
        <v>588</v>
      </c>
      <c r="F279" s="12" t="s">
        <v>118</v>
      </c>
      <c r="G279" s="77">
        <v>0.22</v>
      </c>
      <c r="H279" s="21">
        <v>1872.91</v>
      </c>
      <c r="I279" s="21">
        <v>1872.91</v>
      </c>
      <c r="J279" s="21">
        <v>2234.3200000000002</v>
      </c>
      <c r="K279" s="22">
        <f t="shared" si="93"/>
        <v>100</v>
      </c>
      <c r="L279" s="22">
        <f t="shared" si="92"/>
        <v>119.29670939874313</v>
      </c>
      <c r="M279" s="47"/>
      <c r="N279" s="34"/>
      <c r="O279" s="34"/>
      <c r="P279" s="47" t="str">
        <f t="shared" si="82"/>
        <v>-</v>
      </c>
      <c r="Q279" s="47" t="str">
        <f t="shared" si="83"/>
        <v>-</v>
      </c>
      <c r="R279" s="47"/>
      <c r="S279" s="34"/>
      <c r="T279" s="34"/>
      <c r="U279" s="202" t="str">
        <f t="shared" si="84"/>
        <v>-</v>
      </c>
      <c r="V279" s="47" t="str">
        <f t="shared" si="85"/>
        <v>-</v>
      </c>
      <c r="W279" s="222" t="s">
        <v>659</v>
      </c>
    </row>
    <row r="280" spans="1:23" ht="31.5" x14ac:dyDescent="0.2">
      <c r="A280" s="229"/>
      <c r="B280" s="5" t="s">
        <v>151</v>
      </c>
      <c r="C280" s="8">
        <v>3705062837</v>
      </c>
      <c r="D280" s="36" t="s">
        <v>258</v>
      </c>
      <c r="E280" s="13" t="s">
        <v>588</v>
      </c>
      <c r="F280" s="12" t="s">
        <v>117</v>
      </c>
      <c r="G280" s="77">
        <v>0.05</v>
      </c>
      <c r="H280" s="21">
        <v>5739.68</v>
      </c>
      <c r="I280" s="21">
        <v>5739.68</v>
      </c>
      <c r="J280" s="21">
        <v>6131.75</v>
      </c>
      <c r="K280" s="22">
        <f t="shared" si="93"/>
        <v>100</v>
      </c>
      <c r="L280" s="22">
        <f t="shared" si="92"/>
        <v>106.83086861985336</v>
      </c>
      <c r="M280" s="46"/>
      <c r="N280" s="46">
        <v>6026.66</v>
      </c>
      <c r="O280" s="46">
        <v>6438.34</v>
      </c>
      <c r="P280" s="47" t="str">
        <f t="shared" si="82"/>
        <v>-</v>
      </c>
      <c r="Q280" s="47">
        <f t="shared" si="83"/>
        <v>106.83098100772234</v>
      </c>
      <c r="R280" s="46">
        <v>3472.14</v>
      </c>
      <c r="S280" s="46">
        <v>3531.16</v>
      </c>
      <c r="T280" s="46">
        <v>3954.9</v>
      </c>
      <c r="U280" s="202">
        <f t="shared" si="84"/>
        <v>101.69981625164883</v>
      </c>
      <c r="V280" s="47">
        <f t="shared" si="85"/>
        <v>112.00002265544468</v>
      </c>
      <c r="W280" s="222" t="s">
        <v>647</v>
      </c>
    </row>
    <row r="281" spans="1:23" x14ac:dyDescent="0.2">
      <c r="A281" s="229"/>
      <c r="B281" s="5" t="s">
        <v>24</v>
      </c>
      <c r="C281" s="8">
        <v>3730001965</v>
      </c>
      <c r="D281" s="36"/>
      <c r="E281" s="13"/>
      <c r="F281" s="12"/>
      <c r="G281" s="77"/>
      <c r="H281" s="21"/>
      <c r="I281" s="23"/>
      <c r="J281" s="23"/>
      <c r="K281" s="22" t="str">
        <f t="shared" si="93"/>
        <v/>
      </c>
      <c r="L281" s="22" t="str">
        <f t="shared" si="92"/>
        <v/>
      </c>
      <c r="M281" s="47"/>
      <c r="N281" s="34"/>
      <c r="O281" s="34"/>
      <c r="P281" s="47" t="str">
        <f t="shared" si="82"/>
        <v>-</v>
      </c>
      <c r="Q281" s="47" t="str">
        <f t="shared" si="83"/>
        <v>-</v>
      </c>
      <c r="R281" s="47"/>
      <c r="S281" s="34"/>
      <c r="T281" s="34"/>
      <c r="U281" s="202" t="str">
        <f t="shared" si="84"/>
        <v>-</v>
      </c>
      <c r="V281" s="47" t="str">
        <f t="shared" si="85"/>
        <v>-</v>
      </c>
      <c r="W281" s="231" t="s">
        <v>714</v>
      </c>
    </row>
    <row r="282" spans="1:23" x14ac:dyDescent="0.2">
      <c r="A282" s="229"/>
      <c r="B282" s="6" t="s">
        <v>179</v>
      </c>
      <c r="C282" s="8">
        <v>3730001965</v>
      </c>
      <c r="D282" s="36" t="s">
        <v>258</v>
      </c>
      <c r="E282" s="13" t="s">
        <v>588</v>
      </c>
      <c r="F282" s="12" t="s">
        <v>118</v>
      </c>
      <c r="G282" s="77">
        <v>0.22</v>
      </c>
      <c r="H282" s="21">
        <v>1610.32</v>
      </c>
      <c r="I282" s="21">
        <v>1610.32</v>
      </c>
      <c r="J282" s="21">
        <v>1749.09</v>
      </c>
      <c r="K282" s="22">
        <f t="shared" si="93"/>
        <v>100</v>
      </c>
      <c r="L282" s="22">
        <f t="shared" si="92"/>
        <v>108.61754185503503</v>
      </c>
      <c r="M282" s="47"/>
      <c r="N282" s="34"/>
      <c r="O282" s="34"/>
      <c r="P282" s="47" t="str">
        <f t="shared" si="82"/>
        <v>-</v>
      </c>
      <c r="Q282" s="47" t="str">
        <f t="shared" si="83"/>
        <v>-</v>
      </c>
      <c r="R282" s="47"/>
      <c r="S282" s="34"/>
      <c r="T282" s="34"/>
      <c r="U282" s="202" t="str">
        <f t="shared" si="84"/>
        <v>-</v>
      </c>
      <c r="V282" s="47" t="str">
        <f t="shared" si="85"/>
        <v>-</v>
      </c>
      <c r="W282" s="231"/>
    </row>
    <row r="283" spans="1:23" x14ac:dyDescent="0.2">
      <c r="A283" s="229"/>
      <c r="B283" s="6" t="s">
        <v>180</v>
      </c>
      <c r="C283" s="8">
        <v>3730001965</v>
      </c>
      <c r="D283" s="36" t="s">
        <v>258</v>
      </c>
      <c r="E283" s="13" t="s">
        <v>588</v>
      </c>
      <c r="F283" s="12" t="s">
        <v>118</v>
      </c>
      <c r="G283" s="77">
        <v>0.22</v>
      </c>
      <c r="H283" s="21">
        <v>1445.68</v>
      </c>
      <c r="I283" s="21">
        <v>1445.68</v>
      </c>
      <c r="J283" s="21">
        <v>1505.5</v>
      </c>
      <c r="K283" s="22">
        <f t="shared" si="93"/>
        <v>100</v>
      </c>
      <c r="L283" s="22">
        <f t="shared" si="92"/>
        <v>104.13784516628853</v>
      </c>
      <c r="M283" s="47"/>
      <c r="N283" s="34"/>
      <c r="O283" s="34"/>
      <c r="P283" s="47" t="str">
        <f t="shared" si="82"/>
        <v>-</v>
      </c>
      <c r="Q283" s="47" t="str">
        <f t="shared" si="83"/>
        <v>-</v>
      </c>
      <c r="R283" s="47"/>
      <c r="S283" s="34"/>
      <c r="T283" s="34"/>
      <c r="U283" s="202" t="str">
        <f t="shared" si="84"/>
        <v>-</v>
      </c>
      <c r="V283" s="47" t="str">
        <f t="shared" si="85"/>
        <v>-</v>
      </c>
      <c r="W283" s="231"/>
    </row>
    <row r="284" spans="1:23" x14ac:dyDescent="0.2">
      <c r="A284" s="229"/>
      <c r="B284" s="6" t="s">
        <v>73</v>
      </c>
      <c r="C284" s="8">
        <v>3730001965</v>
      </c>
      <c r="D284" s="36" t="s">
        <v>258</v>
      </c>
      <c r="E284" s="13" t="s">
        <v>588</v>
      </c>
      <c r="F284" s="12" t="s">
        <v>118</v>
      </c>
      <c r="G284" s="77">
        <v>0.22</v>
      </c>
      <c r="H284" s="21">
        <v>1993.21</v>
      </c>
      <c r="I284" s="21">
        <v>1719.59</v>
      </c>
      <c r="J284" s="21">
        <v>1838.28</v>
      </c>
      <c r="K284" s="22">
        <f t="shared" si="93"/>
        <v>86.272394780279043</v>
      </c>
      <c r="L284" s="22">
        <f t="shared" si="92"/>
        <v>106.9022266935723</v>
      </c>
      <c r="M284" s="47"/>
      <c r="N284" s="34"/>
      <c r="O284" s="34"/>
      <c r="P284" s="47" t="str">
        <f t="shared" si="82"/>
        <v>-</v>
      </c>
      <c r="Q284" s="47" t="str">
        <f t="shared" si="83"/>
        <v>-</v>
      </c>
      <c r="R284" s="47"/>
      <c r="S284" s="34"/>
      <c r="T284" s="34"/>
      <c r="U284" s="202" t="str">
        <f t="shared" si="84"/>
        <v>-</v>
      </c>
      <c r="V284" s="47" t="str">
        <f t="shared" si="85"/>
        <v>-</v>
      </c>
      <c r="W284" s="231"/>
    </row>
    <row r="285" spans="1:23" ht="31.5" x14ac:dyDescent="0.2">
      <c r="A285" s="229" t="s">
        <v>616</v>
      </c>
      <c r="B285" s="5" t="s">
        <v>153</v>
      </c>
      <c r="C285" s="7">
        <v>3706019048</v>
      </c>
      <c r="D285" s="72"/>
      <c r="E285" s="43"/>
      <c r="F285" s="84"/>
      <c r="G285" s="81"/>
      <c r="H285" s="21"/>
      <c r="I285" s="23"/>
      <c r="J285" s="23"/>
      <c r="K285" s="22" t="str">
        <f t="shared" si="93"/>
        <v/>
      </c>
      <c r="L285" s="22" t="str">
        <f t="shared" si="92"/>
        <v/>
      </c>
      <c r="M285" s="47"/>
      <c r="N285" s="34"/>
      <c r="O285" s="34"/>
      <c r="P285" s="47" t="str">
        <f t="shared" si="82"/>
        <v>-</v>
      </c>
      <c r="Q285" s="47" t="str">
        <f t="shared" si="83"/>
        <v>-</v>
      </c>
      <c r="R285" s="47"/>
      <c r="S285" s="34"/>
      <c r="T285" s="34"/>
      <c r="U285" s="202" t="str">
        <f t="shared" si="84"/>
        <v>-</v>
      </c>
      <c r="V285" s="47" t="str">
        <f t="shared" si="85"/>
        <v>-</v>
      </c>
      <c r="W285" s="223"/>
    </row>
    <row r="286" spans="1:23" x14ac:dyDescent="0.2">
      <c r="A286" s="229"/>
      <c r="B286" s="6" t="s">
        <v>91</v>
      </c>
      <c r="C286" s="211">
        <v>3706019048</v>
      </c>
      <c r="D286" s="36" t="s">
        <v>263</v>
      </c>
      <c r="E286" s="13" t="s">
        <v>588</v>
      </c>
      <c r="F286" s="12" t="s">
        <v>220</v>
      </c>
      <c r="G286" s="77">
        <v>0.05</v>
      </c>
      <c r="H286" s="21">
        <v>4611.17</v>
      </c>
      <c r="I286" s="21">
        <v>4611.17</v>
      </c>
      <c r="J286" s="21">
        <v>5770.1</v>
      </c>
      <c r="K286" s="22">
        <f t="shared" si="93"/>
        <v>100</v>
      </c>
      <c r="L286" s="22">
        <f t="shared" si="92"/>
        <v>125.13310070979817</v>
      </c>
      <c r="M286" s="46">
        <v>4841.7299999999996</v>
      </c>
      <c r="N286" s="46">
        <v>4841.7299999999996</v>
      </c>
      <c r="O286" s="46">
        <v>6058.61</v>
      </c>
      <c r="P286" s="47">
        <f t="shared" si="82"/>
        <v>100</v>
      </c>
      <c r="Q286" s="47">
        <f t="shared" si="83"/>
        <v>125.13316521160824</v>
      </c>
      <c r="R286" s="46">
        <v>3572.53</v>
      </c>
      <c r="S286" s="46">
        <v>3572.53</v>
      </c>
      <c r="T286" s="46">
        <v>4001.23</v>
      </c>
      <c r="U286" s="202">
        <f t="shared" si="84"/>
        <v>100</v>
      </c>
      <c r="V286" s="47">
        <f t="shared" si="85"/>
        <v>111.99989923107714</v>
      </c>
      <c r="W286" s="222" t="s">
        <v>721</v>
      </c>
    </row>
    <row r="287" spans="1:23" x14ac:dyDescent="0.2">
      <c r="A287" s="229"/>
      <c r="B287" s="6" t="s">
        <v>522</v>
      </c>
      <c r="C287" s="211">
        <v>3706019048</v>
      </c>
      <c r="D287" s="36" t="s">
        <v>258</v>
      </c>
      <c r="E287" s="13" t="s">
        <v>588</v>
      </c>
      <c r="F287" s="12" t="s">
        <v>220</v>
      </c>
      <c r="G287" s="77">
        <v>0.05</v>
      </c>
      <c r="H287" s="21">
        <v>16600.48</v>
      </c>
      <c r="I287" s="21">
        <v>14846.05</v>
      </c>
      <c r="J287" s="21">
        <v>14859.51</v>
      </c>
      <c r="K287" s="22">
        <f t="shared" si="93"/>
        <v>89.431450174934696</v>
      </c>
      <c r="L287" s="22">
        <f t="shared" si="92"/>
        <v>100.0906638466124</v>
      </c>
      <c r="M287" s="46">
        <v>17430.5</v>
      </c>
      <c r="N287" s="46">
        <v>15588.35</v>
      </c>
      <c r="O287" s="46">
        <v>15602.49</v>
      </c>
      <c r="P287" s="47">
        <f t="shared" si="82"/>
        <v>89.431456355239376</v>
      </c>
      <c r="Q287" s="47">
        <f t="shared" si="83"/>
        <v>100.09070876648265</v>
      </c>
      <c r="R287" s="46">
        <v>3729.4</v>
      </c>
      <c r="S287" s="46">
        <v>3729.4</v>
      </c>
      <c r="T287" s="46">
        <v>4176.93</v>
      </c>
      <c r="U287" s="202">
        <f t="shared" si="84"/>
        <v>100</v>
      </c>
      <c r="V287" s="47">
        <f t="shared" si="85"/>
        <v>112.00005362792945</v>
      </c>
      <c r="W287" s="231" t="s">
        <v>722</v>
      </c>
    </row>
    <row r="288" spans="1:23" x14ac:dyDescent="0.2">
      <c r="A288" s="229"/>
      <c r="B288" s="6" t="s">
        <v>523</v>
      </c>
      <c r="C288" s="211">
        <v>3706019048</v>
      </c>
      <c r="D288" s="36" t="s">
        <v>258</v>
      </c>
      <c r="E288" s="13" t="s">
        <v>588</v>
      </c>
      <c r="F288" s="12" t="s">
        <v>220</v>
      </c>
      <c r="G288" s="77">
        <v>0.05</v>
      </c>
      <c r="H288" s="21">
        <v>9297.7900000000009</v>
      </c>
      <c r="I288" s="21">
        <v>8496.1299999999992</v>
      </c>
      <c r="J288" s="21">
        <v>8502.19</v>
      </c>
      <c r="K288" s="22">
        <f t="shared" si="93"/>
        <v>91.377951104509776</v>
      </c>
      <c r="L288" s="22">
        <f t="shared" si="92"/>
        <v>100.07132659222495</v>
      </c>
      <c r="M288" s="46">
        <v>9762.68</v>
      </c>
      <c r="N288" s="46">
        <v>8920.94</v>
      </c>
      <c r="O288" s="46">
        <v>8927.2999999999993</v>
      </c>
      <c r="P288" s="47">
        <f t="shared" si="82"/>
        <v>91.377982275358818</v>
      </c>
      <c r="Q288" s="47">
        <f t="shared" si="83"/>
        <v>100.07129293549781</v>
      </c>
      <c r="R288" s="46">
        <v>3729.4</v>
      </c>
      <c r="S288" s="46">
        <v>3729.4</v>
      </c>
      <c r="T288" s="46">
        <v>4176.93</v>
      </c>
      <c r="U288" s="202">
        <f t="shared" si="84"/>
        <v>100</v>
      </c>
      <c r="V288" s="47">
        <f t="shared" si="85"/>
        <v>112.00005362792945</v>
      </c>
      <c r="W288" s="231"/>
    </row>
    <row r="289" spans="1:23" x14ac:dyDescent="0.2">
      <c r="A289" s="229"/>
      <c r="B289" s="6" t="s">
        <v>524</v>
      </c>
      <c r="C289" s="211">
        <v>3706019048</v>
      </c>
      <c r="D289" s="36" t="s">
        <v>258</v>
      </c>
      <c r="E289" s="13" t="s">
        <v>588</v>
      </c>
      <c r="F289" s="12" t="s">
        <v>220</v>
      </c>
      <c r="G289" s="77">
        <v>0.05</v>
      </c>
      <c r="H289" s="21">
        <v>17369.64</v>
      </c>
      <c r="I289" s="21">
        <v>17369.64</v>
      </c>
      <c r="J289" s="21">
        <v>20471.72</v>
      </c>
      <c r="K289" s="22">
        <f t="shared" si="93"/>
        <v>100</v>
      </c>
      <c r="L289" s="22">
        <f t="shared" si="92"/>
        <v>117.85920721442702</v>
      </c>
      <c r="M289" s="46">
        <v>18238.12</v>
      </c>
      <c r="N289" s="46">
        <v>18238.12</v>
      </c>
      <c r="O289" s="46">
        <v>21495.31</v>
      </c>
      <c r="P289" s="47">
        <f t="shared" si="82"/>
        <v>100</v>
      </c>
      <c r="Q289" s="47">
        <f t="shared" si="83"/>
        <v>117.85924207100295</v>
      </c>
      <c r="R289" s="46">
        <v>3729.4</v>
      </c>
      <c r="S289" s="46">
        <v>3729.4</v>
      </c>
      <c r="T289" s="46">
        <v>4176.93</v>
      </c>
      <c r="U289" s="202">
        <f t="shared" si="84"/>
        <v>100</v>
      </c>
      <c r="V289" s="47">
        <f t="shared" si="85"/>
        <v>112.00005362792945</v>
      </c>
      <c r="W289" s="231"/>
    </row>
    <row r="290" spans="1:23" x14ac:dyDescent="0.2">
      <c r="A290" s="229"/>
      <c r="B290" s="6" t="s">
        <v>43</v>
      </c>
      <c r="C290" s="211">
        <v>3706019048</v>
      </c>
      <c r="D290" s="36" t="s">
        <v>258</v>
      </c>
      <c r="E290" s="13" t="s">
        <v>588</v>
      </c>
      <c r="F290" s="12" t="s">
        <v>220</v>
      </c>
      <c r="G290" s="77">
        <v>0.05</v>
      </c>
      <c r="H290" s="21">
        <v>11844.16</v>
      </c>
      <c r="I290" s="21">
        <v>11260.88</v>
      </c>
      <c r="J290" s="21">
        <v>11271.41</v>
      </c>
      <c r="K290" s="22">
        <f t="shared" si="93"/>
        <v>95.075378920919675</v>
      </c>
      <c r="L290" s="22">
        <f t="shared" si="92"/>
        <v>100.09350956585988</v>
      </c>
      <c r="M290" s="46">
        <v>12436.37</v>
      </c>
      <c r="N290" s="46">
        <v>11823.92</v>
      </c>
      <c r="O290" s="46">
        <v>11834.98</v>
      </c>
      <c r="P290" s="47">
        <f t="shared" si="82"/>
        <v>95.075331467301154</v>
      </c>
      <c r="Q290" s="47">
        <f t="shared" si="83"/>
        <v>100.09353919850608</v>
      </c>
      <c r="R290" s="46">
        <v>3729.4</v>
      </c>
      <c r="S290" s="46">
        <v>3729.4</v>
      </c>
      <c r="T290" s="46">
        <v>4176.93</v>
      </c>
      <c r="U290" s="202">
        <f t="shared" si="84"/>
        <v>100</v>
      </c>
      <c r="V290" s="47">
        <f t="shared" si="85"/>
        <v>112.00005362792945</v>
      </c>
      <c r="W290" s="231"/>
    </row>
    <row r="291" spans="1:23" x14ac:dyDescent="0.2">
      <c r="A291" s="229"/>
      <c r="B291" s="6" t="s">
        <v>525</v>
      </c>
      <c r="C291" s="211">
        <v>3706019048</v>
      </c>
      <c r="D291" s="36" t="s">
        <v>258</v>
      </c>
      <c r="E291" s="13" t="s">
        <v>588</v>
      </c>
      <c r="F291" s="12" t="s">
        <v>220</v>
      </c>
      <c r="G291" s="77">
        <v>0.05</v>
      </c>
      <c r="H291" s="21">
        <v>13128.96</v>
      </c>
      <c r="I291" s="21">
        <v>12899.06</v>
      </c>
      <c r="J291" s="21">
        <v>12899.06</v>
      </c>
      <c r="K291" s="22">
        <f t="shared" si="93"/>
        <v>98.248909281466325</v>
      </c>
      <c r="L291" s="22">
        <f t="shared" si="92"/>
        <v>100</v>
      </c>
      <c r="M291" s="46">
        <v>13785.41</v>
      </c>
      <c r="N291" s="46">
        <v>13544.01</v>
      </c>
      <c r="O291" s="46">
        <v>13544.01</v>
      </c>
      <c r="P291" s="47">
        <f t="shared" si="82"/>
        <v>98.248873265285553</v>
      </c>
      <c r="Q291" s="47">
        <f t="shared" si="83"/>
        <v>100</v>
      </c>
      <c r="R291" s="46">
        <v>3729.4</v>
      </c>
      <c r="S291" s="46">
        <v>3729.4</v>
      </c>
      <c r="T291" s="46">
        <v>4176.93</v>
      </c>
      <c r="U291" s="202">
        <f t="shared" si="84"/>
        <v>100</v>
      </c>
      <c r="V291" s="47">
        <f t="shared" si="85"/>
        <v>112.00005362792945</v>
      </c>
      <c r="W291" s="231"/>
    </row>
    <row r="292" spans="1:23" x14ac:dyDescent="0.2">
      <c r="A292" s="229"/>
      <c r="B292" s="6" t="s">
        <v>152</v>
      </c>
      <c r="C292" s="211">
        <v>3706019048</v>
      </c>
      <c r="D292" s="36" t="s">
        <v>258</v>
      </c>
      <c r="E292" s="13" t="s">
        <v>588</v>
      </c>
      <c r="F292" s="12" t="s">
        <v>118</v>
      </c>
      <c r="G292" s="77">
        <v>0.05</v>
      </c>
      <c r="H292" s="21">
        <v>4346.95</v>
      </c>
      <c r="I292" s="21">
        <v>4346.95</v>
      </c>
      <c r="J292" s="21">
        <v>5057.3599999999997</v>
      </c>
      <c r="K292" s="22">
        <f t="shared" si="93"/>
        <v>100</v>
      </c>
      <c r="L292" s="22">
        <f t="shared" si="92"/>
        <v>116.34272305869632</v>
      </c>
      <c r="M292" s="47"/>
      <c r="N292" s="34"/>
      <c r="O292" s="34"/>
      <c r="P292" s="47" t="str">
        <f t="shared" si="82"/>
        <v>-</v>
      </c>
      <c r="Q292" s="47" t="str">
        <f t="shared" si="83"/>
        <v>-</v>
      </c>
      <c r="R292" s="47"/>
      <c r="S292" s="34"/>
      <c r="T292" s="34"/>
      <c r="U292" s="202" t="str">
        <f t="shared" si="84"/>
        <v>-</v>
      </c>
      <c r="V292" s="47" t="str">
        <f t="shared" si="85"/>
        <v>-</v>
      </c>
      <c r="W292" s="231"/>
    </row>
    <row r="293" spans="1:23" ht="31.5" x14ac:dyDescent="0.2">
      <c r="A293" s="229"/>
      <c r="B293" s="6" t="s">
        <v>154</v>
      </c>
      <c r="C293" s="211">
        <v>3706019048</v>
      </c>
      <c r="D293" s="36" t="s">
        <v>260</v>
      </c>
      <c r="E293" s="13" t="s">
        <v>588</v>
      </c>
      <c r="F293" s="12" t="s">
        <v>220</v>
      </c>
      <c r="G293" s="77">
        <v>0.05</v>
      </c>
      <c r="H293" s="21">
        <v>1803.33</v>
      </c>
      <c r="I293" s="21">
        <v>1803.33</v>
      </c>
      <c r="J293" s="21">
        <v>1803.33</v>
      </c>
      <c r="K293" s="22">
        <f t="shared" si="93"/>
        <v>100</v>
      </c>
      <c r="L293" s="22">
        <f t="shared" si="92"/>
        <v>100</v>
      </c>
      <c r="M293" s="46">
        <v>1893.5</v>
      </c>
      <c r="N293" s="46">
        <f t="shared" ref="N293" si="96">ROUND(I293*(1+$G293),2)</f>
        <v>1893.5</v>
      </c>
      <c r="O293" s="46">
        <f t="shared" ref="O293" si="97">ROUND(J293*(1+$G293),2)</f>
        <v>1893.5</v>
      </c>
      <c r="P293" s="47">
        <f t="shared" si="82"/>
        <v>100</v>
      </c>
      <c r="Q293" s="47">
        <f t="shared" si="83"/>
        <v>100</v>
      </c>
      <c r="R293" s="46"/>
      <c r="S293" s="46"/>
      <c r="T293" s="46"/>
      <c r="U293" s="202" t="str">
        <f t="shared" si="84"/>
        <v>-</v>
      </c>
      <c r="V293" s="47" t="str">
        <f t="shared" si="85"/>
        <v>-</v>
      </c>
      <c r="W293" s="222" t="s">
        <v>720</v>
      </c>
    </row>
    <row r="294" spans="1:23" x14ac:dyDescent="0.2">
      <c r="A294" s="229"/>
      <c r="B294" s="6" t="s">
        <v>527</v>
      </c>
      <c r="C294" s="7">
        <v>3706019048</v>
      </c>
      <c r="D294" s="36" t="s">
        <v>338</v>
      </c>
      <c r="E294" s="13" t="s">
        <v>588</v>
      </c>
      <c r="F294" s="12" t="s">
        <v>118</v>
      </c>
      <c r="G294" s="77">
        <v>0.05</v>
      </c>
      <c r="H294" s="23"/>
      <c r="I294" s="21">
        <v>4960.3900000000003</v>
      </c>
      <c r="J294" s="21">
        <v>5047.96</v>
      </c>
      <c r="K294" s="23" t="str">
        <f t="shared" ref="K294:K295" si="98">IFERROR(I294/H294*100,"")</f>
        <v/>
      </c>
      <c r="L294" s="22">
        <f t="shared" ref="L294:L295" si="99">IFERROR(J294/I294*100,"")</f>
        <v>101.76538538300414</v>
      </c>
      <c r="M294" s="46"/>
      <c r="N294" s="46">
        <v>5208.41</v>
      </c>
      <c r="O294" s="46">
        <v>5300.36</v>
      </c>
      <c r="P294" s="47" t="str">
        <f t="shared" ref="P294" si="100">IFERROR(N294/M294*100,"-")</f>
        <v>-</v>
      </c>
      <c r="Q294" s="47">
        <f t="shared" ref="Q294" si="101">IFERROR(O294/N294*100,"-")</f>
        <v>101.76541401310573</v>
      </c>
      <c r="R294" s="46">
        <v>3729.4</v>
      </c>
      <c r="S294" s="46">
        <v>3729.4</v>
      </c>
      <c r="T294" s="46">
        <v>4176.93</v>
      </c>
      <c r="U294" s="202">
        <f t="shared" ref="U294" si="102">IFERROR(S294/R294*100,"-")</f>
        <v>100</v>
      </c>
      <c r="V294" s="47">
        <f t="shared" ref="V294" si="103">IFERROR(T294/S294*100,"-")</f>
        <v>112.00005362792945</v>
      </c>
      <c r="W294" s="231" t="s">
        <v>747</v>
      </c>
    </row>
    <row r="295" spans="1:23" x14ac:dyDescent="0.2">
      <c r="A295" s="229"/>
      <c r="B295" s="6" t="s">
        <v>529</v>
      </c>
      <c r="C295" s="7">
        <v>3706019048</v>
      </c>
      <c r="D295" s="36" t="s">
        <v>338</v>
      </c>
      <c r="E295" s="13" t="s">
        <v>588</v>
      </c>
      <c r="F295" s="12" t="s">
        <v>118</v>
      </c>
      <c r="G295" s="77">
        <v>0.05</v>
      </c>
      <c r="H295" s="23"/>
      <c r="I295" s="21">
        <v>8319.01</v>
      </c>
      <c r="J295" s="21">
        <v>8319.01</v>
      </c>
      <c r="K295" s="23" t="str">
        <f t="shared" si="98"/>
        <v/>
      </c>
      <c r="L295" s="22">
        <f t="shared" si="99"/>
        <v>100</v>
      </c>
      <c r="M295" s="46"/>
      <c r="N295" s="46">
        <v>8734.9599999999991</v>
      </c>
      <c r="O295" s="46">
        <v>8734.9599999999991</v>
      </c>
      <c r="P295" s="47" t="str">
        <f>IFERROR(N295/M295*100,"-")</f>
        <v>-</v>
      </c>
      <c r="Q295" s="47">
        <f>IFERROR(O295/N295*100,"-")</f>
        <v>100</v>
      </c>
      <c r="R295" s="46">
        <v>3729.4</v>
      </c>
      <c r="S295" s="46">
        <v>3729.4</v>
      </c>
      <c r="T295" s="46">
        <v>4176.93</v>
      </c>
      <c r="U295" s="202">
        <f>IFERROR(S295/R295*100,"-")</f>
        <v>100</v>
      </c>
      <c r="V295" s="47">
        <f>IFERROR(T295/S295*100,"-")</f>
        <v>112.00005362792945</v>
      </c>
      <c r="W295" s="231"/>
    </row>
    <row r="296" spans="1:23" x14ac:dyDescent="0.2">
      <c r="A296" s="229"/>
      <c r="B296" s="5" t="s">
        <v>401</v>
      </c>
      <c r="C296" s="7">
        <v>3700020495</v>
      </c>
      <c r="D296" s="72"/>
      <c r="E296" s="43"/>
      <c r="F296" s="84"/>
      <c r="G296" s="81"/>
      <c r="H296" s="21"/>
      <c r="I296" s="23"/>
      <c r="J296" s="23"/>
      <c r="K296" s="21" t="str">
        <f t="shared" si="93"/>
        <v/>
      </c>
      <c r="L296" s="21" t="str">
        <f t="shared" si="92"/>
        <v/>
      </c>
      <c r="M296" s="46"/>
      <c r="N296" s="48"/>
      <c r="O296" s="48"/>
      <c r="P296" s="47" t="str">
        <f t="shared" si="82"/>
        <v>-</v>
      </c>
      <c r="Q296" s="47" t="str">
        <f t="shared" si="83"/>
        <v>-</v>
      </c>
      <c r="R296" s="46"/>
      <c r="S296" s="48"/>
      <c r="T296" s="48"/>
      <c r="U296" s="202" t="str">
        <f t="shared" si="84"/>
        <v>-</v>
      </c>
      <c r="V296" s="47" t="str">
        <f t="shared" si="85"/>
        <v>-</v>
      </c>
      <c r="W296" s="231" t="s">
        <v>737</v>
      </c>
    </row>
    <row r="297" spans="1:23" x14ac:dyDescent="0.2">
      <c r="A297" s="229"/>
      <c r="B297" s="6" t="s">
        <v>734</v>
      </c>
      <c r="C297" s="213">
        <v>3700020495</v>
      </c>
      <c r="D297" s="36" t="s">
        <v>341</v>
      </c>
      <c r="E297" s="13" t="s">
        <v>588</v>
      </c>
      <c r="F297" s="12" t="s">
        <v>117</v>
      </c>
      <c r="G297" s="77">
        <v>0</v>
      </c>
      <c r="H297" s="21">
        <v>4623.12</v>
      </c>
      <c r="I297" s="21">
        <v>4261.6099999999997</v>
      </c>
      <c r="J297" s="21">
        <v>4338.75</v>
      </c>
      <c r="K297" s="21">
        <f t="shared" si="93"/>
        <v>92.180389001367033</v>
      </c>
      <c r="L297" s="21">
        <f t="shared" si="92"/>
        <v>101.81011401794157</v>
      </c>
      <c r="M297" s="47"/>
      <c r="N297" s="34"/>
      <c r="O297" s="34"/>
      <c r="P297" s="47" t="str">
        <f t="shared" si="82"/>
        <v>-</v>
      </c>
      <c r="Q297" s="47" t="str">
        <f t="shared" si="83"/>
        <v>-</v>
      </c>
      <c r="R297" s="47"/>
      <c r="S297" s="34"/>
      <c r="T297" s="34"/>
      <c r="U297" s="202" t="str">
        <f t="shared" si="84"/>
        <v>-</v>
      </c>
      <c r="V297" s="47" t="str">
        <f t="shared" si="85"/>
        <v>-</v>
      </c>
      <c r="W297" s="231"/>
    </row>
    <row r="298" spans="1:23" x14ac:dyDescent="0.2">
      <c r="A298" s="229"/>
      <c r="B298" s="6" t="s">
        <v>735</v>
      </c>
      <c r="C298" s="213">
        <v>3700020495</v>
      </c>
      <c r="D298" s="36" t="s">
        <v>341</v>
      </c>
      <c r="E298" s="13" t="s">
        <v>588</v>
      </c>
      <c r="F298" s="12" t="s">
        <v>117</v>
      </c>
      <c r="G298" s="77">
        <v>0</v>
      </c>
      <c r="H298" s="21">
        <v>8438.9699999999993</v>
      </c>
      <c r="I298" s="21">
        <v>7427.2</v>
      </c>
      <c r="J298" s="21">
        <v>7427.2</v>
      </c>
      <c r="K298" s="21">
        <f t="shared" si="93"/>
        <v>88.010740647259084</v>
      </c>
      <c r="L298" s="21">
        <f t="shared" si="92"/>
        <v>100</v>
      </c>
      <c r="M298" s="46"/>
      <c r="N298" s="48"/>
      <c r="O298" s="48"/>
      <c r="P298" s="47" t="str">
        <f t="shared" si="82"/>
        <v>-</v>
      </c>
      <c r="Q298" s="47" t="str">
        <f t="shared" si="83"/>
        <v>-</v>
      </c>
      <c r="R298" s="46"/>
      <c r="S298" s="48"/>
      <c r="T298" s="48"/>
      <c r="U298" s="202" t="str">
        <f t="shared" si="84"/>
        <v>-</v>
      </c>
      <c r="V298" s="47" t="str">
        <f t="shared" si="85"/>
        <v>-</v>
      </c>
      <c r="W298" s="231"/>
    </row>
    <row r="299" spans="1:23" x14ac:dyDescent="0.2">
      <c r="A299" s="229"/>
      <c r="B299" s="6" t="s">
        <v>736</v>
      </c>
      <c r="C299" s="213">
        <v>3700020495</v>
      </c>
      <c r="D299" s="36" t="s">
        <v>341</v>
      </c>
      <c r="E299" s="13" t="s">
        <v>588</v>
      </c>
      <c r="F299" s="12" t="s">
        <v>117</v>
      </c>
      <c r="G299" s="77">
        <v>0</v>
      </c>
      <c r="H299" s="21">
        <v>14754.71</v>
      </c>
      <c r="I299" s="21">
        <v>14095.96</v>
      </c>
      <c r="J299" s="21">
        <v>14157.78</v>
      </c>
      <c r="K299" s="21">
        <f t="shared" ref="K299" si="104">IFERROR(I299/H299*100,"")</f>
        <v>95.535323974513901</v>
      </c>
      <c r="L299" s="21">
        <f t="shared" ref="L299" si="105">IFERROR(J299/I299*100,"")</f>
        <v>100.43856537617873</v>
      </c>
      <c r="M299" s="46">
        <v>14754.71</v>
      </c>
      <c r="N299" s="46">
        <v>14095.96</v>
      </c>
      <c r="O299" s="46">
        <v>14157.78</v>
      </c>
      <c r="P299" s="47">
        <f t="shared" si="82"/>
        <v>95.535323974513901</v>
      </c>
      <c r="Q299" s="47">
        <f t="shared" si="83"/>
        <v>100.43856537617873</v>
      </c>
      <c r="R299" s="46">
        <v>3729.4</v>
      </c>
      <c r="S299" s="46">
        <v>3729.4</v>
      </c>
      <c r="T299" s="46">
        <v>4176.93</v>
      </c>
      <c r="U299" s="202">
        <f t="shared" si="84"/>
        <v>100</v>
      </c>
      <c r="V299" s="47">
        <f t="shared" si="85"/>
        <v>112.00005362792945</v>
      </c>
      <c r="W299" s="231"/>
    </row>
    <row r="300" spans="1:23" x14ac:dyDescent="0.2">
      <c r="A300" s="229"/>
      <c r="B300" s="49" t="s">
        <v>274</v>
      </c>
      <c r="C300" s="8">
        <v>3702070999</v>
      </c>
      <c r="D300" s="72"/>
      <c r="E300" s="13"/>
      <c r="F300" s="84"/>
      <c r="G300" s="81"/>
      <c r="H300" s="21"/>
      <c r="I300" s="23"/>
      <c r="J300" s="23"/>
      <c r="K300" s="21"/>
      <c r="L300" s="21"/>
      <c r="M300" s="46"/>
      <c r="N300" s="48"/>
      <c r="O300" s="48"/>
      <c r="P300" s="47" t="str">
        <f t="shared" si="82"/>
        <v>-</v>
      </c>
      <c r="Q300" s="47" t="str">
        <f t="shared" si="83"/>
        <v>-</v>
      </c>
      <c r="R300" s="46"/>
      <c r="S300" s="48"/>
      <c r="T300" s="48"/>
      <c r="U300" s="202" t="str">
        <f t="shared" si="84"/>
        <v>-</v>
      </c>
      <c r="V300" s="47" t="str">
        <f t="shared" si="85"/>
        <v>-</v>
      </c>
      <c r="W300" s="223"/>
    </row>
    <row r="301" spans="1:23" x14ac:dyDescent="0.2">
      <c r="A301" s="229"/>
      <c r="B301" s="6" t="s">
        <v>273</v>
      </c>
      <c r="C301" s="8">
        <v>3702070999</v>
      </c>
      <c r="D301" s="36" t="s">
        <v>265</v>
      </c>
      <c r="E301" s="13" t="s">
        <v>588</v>
      </c>
      <c r="F301" s="12" t="s">
        <v>220</v>
      </c>
      <c r="G301" s="77">
        <v>0.22</v>
      </c>
      <c r="H301" s="21">
        <v>6467.64</v>
      </c>
      <c r="I301" s="21">
        <v>6467.64</v>
      </c>
      <c r="J301" s="21">
        <v>12186.09</v>
      </c>
      <c r="K301" s="22">
        <f t="shared" ref="K301:L301" si="106">IFERROR(I301/H301*100,"")</f>
        <v>100</v>
      </c>
      <c r="L301" s="22">
        <f t="shared" si="106"/>
        <v>188.41633115015676</v>
      </c>
      <c r="M301" s="46">
        <v>7761.17</v>
      </c>
      <c r="N301" s="46">
        <v>7890.52</v>
      </c>
      <c r="O301" s="46">
        <v>14867.03</v>
      </c>
      <c r="P301" s="47">
        <f t="shared" si="82"/>
        <v>101.66663016014338</v>
      </c>
      <c r="Q301" s="47">
        <f t="shared" si="83"/>
        <v>188.41635278790244</v>
      </c>
      <c r="R301" s="46">
        <v>3177.17</v>
      </c>
      <c r="S301" s="46">
        <v>3230.12</v>
      </c>
      <c r="T301" s="46">
        <v>3617.73</v>
      </c>
      <c r="U301" s="202">
        <f t="shared" si="84"/>
        <v>101.66657748877145</v>
      </c>
      <c r="V301" s="47">
        <f t="shared" si="85"/>
        <v>111.99986378215053</v>
      </c>
      <c r="W301" s="222" t="s">
        <v>652</v>
      </c>
    </row>
    <row r="302" spans="1:23" x14ac:dyDescent="0.2">
      <c r="A302" s="229"/>
      <c r="B302" s="6" t="s">
        <v>671</v>
      </c>
      <c r="C302" s="8">
        <v>3702070999</v>
      </c>
      <c r="D302" s="36" t="s">
        <v>661</v>
      </c>
      <c r="E302" s="13"/>
      <c r="F302" s="12" t="s">
        <v>220</v>
      </c>
      <c r="G302" s="77">
        <v>0.22</v>
      </c>
      <c r="H302" s="21">
        <v>2668.22</v>
      </c>
      <c r="I302" s="21">
        <v>2668.22</v>
      </c>
      <c r="J302" s="21">
        <v>3345.2</v>
      </c>
      <c r="K302" s="22">
        <f t="shared" ref="K302" si="107">IFERROR(I302/H302*100,"")</f>
        <v>100</v>
      </c>
      <c r="L302" s="22">
        <f t="shared" ref="L302" si="108">IFERROR(J302/I302*100,"")</f>
        <v>125.37197082699328</v>
      </c>
      <c r="M302" s="46">
        <v>3201.86</v>
      </c>
      <c r="N302" s="46">
        <v>3255.23</v>
      </c>
      <c r="O302" s="46">
        <v>4081.14</v>
      </c>
      <c r="P302" s="47">
        <f t="shared" ref="P302" si="109">IFERROR(N302/M302*100,"-")</f>
        <v>101.66684364713009</v>
      </c>
      <c r="Q302" s="47">
        <f t="shared" ref="Q302" si="110">IFERROR(O302/N302*100,"-")</f>
        <v>125.37178632539022</v>
      </c>
      <c r="R302" s="46">
        <v>2744.17</v>
      </c>
      <c r="S302" s="46">
        <v>2789.91</v>
      </c>
      <c r="T302" s="46">
        <v>3124.7</v>
      </c>
      <c r="U302" s="202">
        <f t="shared" ref="U302" si="111">IFERROR(S302/R302*100,"-")</f>
        <v>101.66680635674903</v>
      </c>
      <c r="V302" s="47">
        <f t="shared" ref="V302" si="112">IFERROR(T302/S302*100,"-")</f>
        <v>112.00002867476012</v>
      </c>
      <c r="W302" s="222" t="s">
        <v>672</v>
      </c>
    </row>
    <row r="303" spans="1:23" x14ac:dyDescent="0.2">
      <c r="A303" s="229" t="s">
        <v>77</v>
      </c>
      <c r="B303" s="5" t="s">
        <v>40</v>
      </c>
      <c r="C303" s="8">
        <v>3706001241</v>
      </c>
      <c r="D303" s="72"/>
      <c r="E303" s="43"/>
      <c r="F303" s="84"/>
      <c r="G303" s="81"/>
      <c r="H303" s="25"/>
      <c r="I303" s="23"/>
      <c r="J303" s="23"/>
      <c r="K303" s="26" t="str">
        <f t="shared" ref="K303:K311" si="113">IFERROR(I303/H303*100,"")</f>
        <v/>
      </c>
      <c r="L303" s="26" t="str">
        <f t="shared" ref="L303:L311" si="114">IFERROR(J303/I303*100,"")</f>
        <v/>
      </c>
      <c r="M303" s="32"/>
      <c r="N303" s="41"/>
      <c r="O303" s="41"/>
      <c r="P303" s="47" t="str">
        <f t="shared" si="82"/>
        <v>-</v>
      </c>
      <c r="Q303" s="47" t="str">
        <f t="shared" si="83"/>
        <v>-</v>
      </c>
      <c r="R303" s="32"/>
      <c r="S303" s="41"/>
      <c r="T303" s="41"/>
      <c r="U303" s="202" t="str">
        <f t="shared" si="84"/>
        <v>-</v>
      </c>
      <c r="V303" s="47" t="str">
        <f t="shared" si="85"/>
        <v>-</v>
      </c>
      <c r="W303" s="231" t="s">
        <v>712</v>
      </c>
    </row>
    <row r="304" spans="1:23" x14ac:dyDescent="0.2">
      <c r="A304" s="229"/>
      <c r="B304" s="6" t="s">
        <v>236</v>
      </c>
      <c r="C304" s="8">
        <v>3706001241</v>
      </c>
      <c r="D304" s="36" t="s">
        <v>258</v>
      </c>
      <c r="E304" s="13" t="s">
        <v>588</v>
      </c>
      <c r="F304" s="12" t="s">
        <v>220</v>
      </c>
      <c r="G304" s="77">
        <v>0.22</v>
      </c>
      <c r="H304" s="21">
        <v>2185.94</v>
      </c>
      <c r="I304" s="21">
        <v>2185.94</v>
      </c>
      <c r="J304" s="21">
        <v>3045.77</v>
      </c>
      <c r="K304" s="22">
        <f t="shared" si="113"/>
        <v>100</v>
      </c>
      <c r="L304" s="22">
        <f t="shared" si="114"/>
        <v>139.33456545010384</v>
      </c>
      <c r="M304" s="46">
        <v>2623.13</v>
      </c>
      <c r="N304" s="46">
        <v>2666.85</v>
      </c>
      <c r="O304" s="46">
        <v>3715.84</v>
      </c>
      <c r="P304" s="47">
        <f t="shared" si="82"/>
        <v>101.66671114279504</v>
      </c>
      <c r="Q304" s="47">
        <f t="shared" si="83"/>
        <v>139.33442075857286</v>
      </c>
      <c r="R304" s="46"/>
      <c r="S304" s="46"/>
      <c r="T304" s="46">
        <v>2986.87</v>
      </c>
      <c r="U304" s="202">
        <f>IFERROR(N304/M304*100,"-")</f>
        <v>101.66671114279504</v>
      </c>
      <c r="V304" s="47">
        <f>IFERROR(T304/N304*100,"-")</f>
        <v>111.9999250051559</v>
      </c>
      <c r="W304" s="231"/>
    </row>
    <row r="305" spans="1:23" x14ac:dyDescent="0.2">
      <c r="A305" s="229"/>
      <c r="B305" s="6" t="s">
        <v>227</v>
      </c>
      <c r="C305" s="8">
        <v>3706001241</v>
      </c>
      <c r="D305" s="36" t="s">
        <v>258</v>
      </c>
      <c r="E305" s="13" t="s">
        <v>588</v>
      </c>
      <c r="F305" s="12" t="s">
        <v>220</v>
      </c>
      <c r="G305" s="77">
        <v>0.22</v>
      </c>
      <c r="H305" s="21">
        <v>2615.87</v>
      </c>
      <c r="I305" s="21">
        <v>2615.87</v>
      </c>
      <c r="J305" s="21">
        <v>3119.23</v>
      </c>
      <c r="K305" s="22">
        <f t="shared" si="113"/>
        <v>100</v>
      </c>
      <c r="L305" s="22">
        <f t="shared" si="114"/>
        <v>119.24254645681935</v>
      </c>
      <c r="M305" s="46">
        <v>3139.04</v>
      </c>
      <c r="N305" s="46">
        <v>3191.36</v>
      </c>
      <c r="O305" s="46">
        <v>3805.46</v>
      </c>
      <c r="P305" s="47">
        <f t="shared" si="82"/>
        <v>101.66675161832916</v>
      </c>
      <c r="Q305" s="47">
        <f t="shared" si="83"/>
        <v>119.24257996590795</v>
      </c>
      <c r="R305" s="46">
        <v>3022.37</v>
      </c>
      <c r="S305" s="46">
        <v>3072.74</v>
      </c>
      <c r="T305" s="46">
        <v>3441.47</v>
      </c>
      <c r="U305" s="202">
        <f t="shared" si="84"/>
        <v>101.66657292125055</v>
      </c>
      <c r="V305" s="47">
        <f t="shared" si="85"/>
        <v>112.00003905309268</v>
      </c>
      <c r="W305" s="231"/>
    </row>
    <row r="306" spans="1:23" ht="30" x14ac:dyDescent="0.2">
      <c r="A306" s="229"/>
      <c r="B306" s="5" t="s">
        <v>41</v>
      </c>
      <c r="C306" s="8">
        <v>3706008060</v>
      </c>
      <c r="D306" s="36" t="s">
        <v>258</v>
      </c>
      <c r="E306" s="13" t="s">
        <v>588</v>
      </c>
      <c r="F306" s="12" t="s">
        <v>220</v>
      </c>
      <c r="G306" s="77">
        <v>0.22</v>
      </c>
      <c r="H306" s="21">
        <v>1711.55</v>
      </c>
      <c r="I306" s="21">
        <v>1711.55</v>
      </c>
      <c r="J306" s="21">
        <v>2093.7199999999998</v>
      </c>
      <c r="K306" s="22">
        <f t="shared" si="113"/>
        <v>100</v>
      </c>
      <c r="L306" s="22">
        <f t="shared" si="114"/>
        <v>122.32888317606847</v>
      </c>
      <c r="M306" s="46">
        <v>2053.86</v>
      </c>
      <c r="N306" s="46">
        <v>2088.09</v>
      </c>
      <c r="O306" s="46">
        <v>2554.34</v>
      </c>
      <c r="P306" s="47">
        <f t="shared" si="82"/>
        <v>101.66661797785632</v>
      </c>
      <c r="Q306" s="47">
        <f t="shared" si="83"/>
        <v>122.32901838522285</v>
      </c>
      <c r="R306" s="46"/>
      <c r="S306" s="46"/>
      <c r="T306" s="46">
        <v>2338.66</v>
      </c>
      <c r="U306" s="202">
        <f>IFERROR(N306/M306*100,"-")</f>
        <v>101.66661797785632</v>
      </c>
      <c r="V306" s="47">
        <f>IFERROR(T306/N306*100,"-")</f>
        <v>111.99996168747515</v>
      </c>
      <c r="W306" s="222" t="s">
        <v>748</v>
      </c>
    </row>
    <row r="307" spans="1:23" ht="15.75" customHeight="1" x14ac:dyDescent="0.2">
      <c r="A307" s="229" t="s">
        <v>617</v>
      </c>
      <c r="B307" s="5" t="s">
        <v>155</v>
      </c>
      <c r="C307" s="8">
        <v>3702221422</v>
      </c>
      <c r="D307" s="36" t="s">
        <v>258</v>
      </c>
      <c r="E307" s="13" t="s">
        <v>588</v>
      </c>
      <c r="F307" s="12" t="s">
        <v>220</v>
      </c>
      <c r="G307" s="77">
        <v>0.22</v>
      </c>
      <c r="H307" s="21">
        <v>3863.23</v>
      </c>
      <c r="I307" s="21">
        <v>3863.23</v>
      </c>
      <c r="J307" s="21">
        <v>4956.3100000000004</v>
      </c>
      <c r="K307" s="22">
        <f t="shared" si="113"/>
        <v>100</v>
      </c>
      <c r="L307" s="22">
        <f t="shared" si="114"/>
        <v>128.29445826419862</v>
      </c>
      <c r="M307" s="46">
        <v>4635.87</v>
      </c>
      <c r="N307" s="46">
        <v>4713.1400000000003</v>
      </c>
      <c r="O307" s="46">
        <v>6046.7</v>
      </c>
      <c r="P307" s="47">
        <f t="shared" si="82"/>
        <v>101.66678530674933</v>
      </c>
      <c r="Q307" s="47">
        <f t="shared" si="83"/>
        <v>128.29451278765322</v>
      </c>
      <c r="R307" s="46">
        <v>3729.4</v>
      </c>
      <c r="S307" s="46">
        <v>3791.55</v>
      </c>
      <c r="T307" s="46">
        <v>4246.54</v>
      </c>
      <c r="U307" s="202">
        <f t="shared" si="84"/>
        <v>101.66648790690192</v>
      </c>
      <c r="V307" s="47">
        <f t="shared" si="85"/>
        <v>112.00010549775156</v>
      </c>
      <c r="W307" s="222" t="s">
        <v>693</v>
      </c>
    </row>
    <row r="308" spans="1:23" x14ac:dyDescent="0.2">
      <c r="A308" s="229"/>
      <c r="B308" s="5" t="s">
        <v>266</v>
      </c>
      <c r="C308" s="8">
        <v>3706024111</v>
      </c>
      <c r="D308" s="36" t="s">
        <v>338</v>
      </c>
      <c r="E308" s="13" t="s">
        <v>588</v>
      </c>
      <c r="F308" s="12" t="s">
        <v>220</v>
      </c>
      <c r="G308" s="77">
        <v>0.22</v>
      </c>
      <c r="H308" s="21">
        <v>6021.1</v>
      </c>
      <c r="I308" s="21">
        <v>6021.1</v>
      </c>
      <c r="J308" s="21">
        <v>6498.91</v>
      </c>
      <c r="K308" s="22">
        <f t="shared" si="113"/>
        <v>100</v>
      </c>
      <c r="L308" s="22">
        <f t="shared" si="114"/>
        <v>107.93559316403977</v>
      </c>
      <c r="M308" s="46">
        <v>7225.32</v>
      </c>
      <c r="N308" s="46">
        <v>7345.74</v>
      </c>
      <c r="O308" s="46">
        <v>7928.67</v>
      </c>
      <c r="P308" s="47">
        <f t="shared" si="82"/>
        <v>101.66663898623176</v>
      </c>
      <c r="Q308" s="47">
        <f t="shared" si="83"/>
        <v>107.93561982863538</v>
      </c>
      <c r="R308" s="46">
        <v>3574.13</v>
      </c>
      <c r="S308" s="46">
        <v>3633.7</v>
      </c>
      <c r="T308" s="46">
        <v>4069.74</v>
      </c>
      <c r="U308" s="202">
        <f t="shared" si="84"/>
        <v>101.66669930864293</v>
      </c>
      <c r="V308" s="47">
        <f t="shared" si="85"/>
        <v>111.99988991936594</v>
      </c>
      <c r="W308" s="222" t="s">
        <v>639</v>
      </c>
    </row>
    <row r="309" spans="1:23" x14ac:dyDescent="0.2">
      <c r="A309" s="229"/>
      <c r="B309" s="5" t="s">
        <v>277</v>
      </c>
      <c r="C309" s="8">
        <v>3305795759</v>
      </c>
      <c r="D309" s="72"/>
      <c r="E309" s="43"/>
      <c r="F309" s="84"/>
      <c r="G309" s="81"/>
      <c r="H309" s="21"/>
      <c r="I309" s="23"/>
      <c r="J309" s="23"/>
      <c r="K309" s="22" t="str">
        <f t="shared" si="113"/>
        <v/>
      </c>
      <c r="L309" s="22" t="str">
        <f t="shared" si="114"/>
        <v/>
      </c>
      <c r="M309" s="47"/>
      <c r="N309" s="34"/>
      <c r="O309" s="34"/>
      <c r="P309" s="47" t="str">
        <f t="shared" si="82"/>
        <v>-</v>
      </c>
      <c r="Q309" s="47" t="str">
        <f t="shared" si="83"/>
        <v>-</v>
      </c>
      <c r="R309" s="47"/>
      <c r="S309" s="34"/>
      <c r="T309" s="34"/>
      <c r="U309" s="202" t="str">
        <f t="shared" si="84"/>
        <v>-</v>
      </c>
      <c r="V309" s="47" t="str">
        <f t="shared" si="85"/>
        <v>-</v>
      </c>
      <c r="W309" s="231" t="s">
        <v>738</v>
      </c>
    </row>
    <row r="310" spans="1:23" ht="31.5" x14ac:dyDescent="0.2">
      <c r="A310" s="229"/>
      <c r="B310" s="6" t="s">
        <v>47</v>
      </c>
      <c r="C310" s="8">
        <v>3305795759</v>
      </c>
      <c r="D310" s="36" t="s">
        <v>661</v>
      </c>
      <c r="E310" s="13" t="s">
        <v>588</v>
      </c>
      <c r="F310" s="12" t="s">
        <v>220</v>
      </c>
      <c r="G310" s="77">
        <v>0.22</v>
      </c>
      <c r="H310" s="21">
        <v>2833.88</v>
      </c>
      <c r="I310" s="21">
        <v>2833.88</v>
      </c>
      <c r="J310" s="21">
        <v>2897.45</v>
      </c>
      <c r="K310" s="22">
        <f t="shared" si="113"/>
        <v>100</v>
      </c>
      <c r="L310" s="22">
        <f t="shared" si="114"/>
        <v>102.24321425042697</v>
      </c>
      <c r="M310" s="46"/>
      <c r="N310" s="48"/>
      <c r="O310" s="48"/>
      <c r="P310" s="47" t="str">
        <f t="shared" si="82"/>
        <v>-</v>
      </c>
      <c r="Q310" s="47" t="str">
        <f t="shared" si="83"/>
        <v>-</v>
      </c>
      <c r="R310" s="46"/>
      <c r="S310" s="48"/>
      <c r="T310" s="48"/>
      <c r="U310" s="202" t="str">
        <f t="shared" si="84"/>
        <v>-</v>
      </c>
      <c r="V310" s="47" t="str">
        <f t="shared" si="85"/>
        <v>-</v>
      </c>
      <c r="W310" s="231"/>
    </row>
    <row r="311" spans="1:23" x14ac:dyDescent="0.2">
      <c r="A311" s="229"/>
      <c r="B311" s="6" t="s">
        <v>48</v>
      </c>
      <c r="C311" s="8">
        <v>3305795759</v>
      </c>
      <c r="D311" s="36" t="s">
        <v>661</v>
      </c>
      <c r="E311" s="13" t="s">
        <v>588</v>
      </c>
      <c r="F311" s="12" t="s">
        <v>220</v>
      </c>
      <c r="G311" s="77">
        <v>0.22</v>
      </c>
      <c r="H311" s="21">
        <v>4316.5600000000004</v>
      </c>
      <c r="I311" s="21">
        <v>4316.5600000000004</v>
      </c>
      <c r="J311" s="21">
        <v>5807.61</v>
      </c>
      <c r="K311" s="22">
        <f t="shared" si="113"/>
        <v>100</v>
      </c>
      <c r="L311" s="22">
        <f t="shared" si="114"/>
        <v>134.54255240283928</v>
      </c>
      <c r="M311" s="46"/>
      <c r="N311" s="46">
        <v>5266.2</v>
      </c>
      <c r="O311" s="46">
        <v>7085.28</v>
      </c>
      <c r="P311" s="47" t="str">
        <f t="shared" si="82"/>
        <v>-</v>
      </c>
      <c r="Q311" s="47">
        <f t="shared" si="83"/>
        <v>134.54255440355473</v>
      </c>
      <c r="R311" s="46">
        <v>3729.4</v>
      </c>
      <c r="S311" s="46">
        <v>3792.79</v>
      </c>
      <c r="T311" s="46">
        <v>4247.92</v>
      </c>
      <c r="U311" s="202">
        <f t="shared" si="84"/>
        <v>101.6997372231458</v>
      </c>
      <c r="V311" s="47">
        <f t="shared" si="85"/>
        <v>111.99987344408733</v>
      </c>
      <c r="W311" s="231"/>
    </row>
    <row r="312" spans="1:23" x14ac:dyDescent="0.2">
      <c r="A312" s="229"/>
      <c r="B312" s="5" t="s">
        <v>421</v>
      </c>
      <c r="C312" s="8">
        <v>3700007920</v>
      </c>
      <c r="D312" s="72"/>
      <c r="E312" s="13"/>
      <c r="F312" s="84"/>
      <c r="G312" s="81"/>
      <c r="H312" s="25"/>
      <c r="I312" s="29"/>
      <c r="J312" s="29"/>
      <c r="K312" s="22"/>
      <c r="L312" s="22"/>
      <c r="M312" s="46"/>
      <c r="N312" s="48"/>
      <c r="O312" s="48"/>
      <c r="P312" s="47" t="str">
        <f t="shared" ref="P312:P328" si="115">IFERROR(N312/M312*100,"-")</f>
        <v>-</v>
      </c>
      <c r="Q312" s="47" t="str">
        <f t="shared" ref="Q312:Q328" si="116">IFERROR(O312/N312*100,"-")</f>
        <v>-</v>
      </c>
      <c r="R312" s="46"/>
      <c r="S312" s="48"/>
      <c r="T312" s="48"/>
      <c r="U312" s="202" t="str">
        <f t="shared" ref="U312:U328" si="117">IFERROR(S312/R312*100,"-")</f>
        <v>-</v>
      </c>
      <c r="V312" s="47" t="str">
        <f t="shared" ref="V312:V328" si="118">IFERROR(T312/S312*100,"-")</f>
        <v>-</v>
      </c>
      <c r="W312" s="231" t="s">
        <v>739</v>
      </c>
    </row>
    <row r="313" spans="1:23" ht="31.5" x14ac:dyDescent="0.2">
      <c r="A313" s="229"/>
      <c r="B313" s="6" t="s">
        <v>270</v>
      </c>
      <c r="C313" s="8">
        <v>3700007920</v>
      </c>
      <c r="D313" s="36" t="s">
        <v>341</v>
      </c>
      <c r="E313" s="13" t="s">
        <v>588</v>
      </c>
      <c r="F313" s="12" t="s">
        <v>117</v>
      </c>
      <c r="G313" s="77">
        <v>0</v>
      </c>
      <c r="H313" s="25">
        <v>695.92</v>
      </c>
      <c r="I313" s="25">
        <v>695.92</v>
      </c>
      <c r="J313" s="25">
        <v>1581.56</v>
      </c>
      <c r="K313" s="22">
        <f>IFERROR(I313/H313*100,"")</f>
        <v>100</v>
      </c>
      <c r="L313" s="22">
        <f>IFERROR(J313/I313*100,"")</f>
        <v>227.26175422462353</v>
      </c>
      <c r="M313" s="46"/>
      <c r="N313" s="48"/>
      <c r="O313" s="48"/>
      <c r="P313" s="47" t="str">
        <f t="shared" si="115"/>
        <v>-</v>
      </c>
      <c r="Q313" s="47" t="str">
        <f t="shared" si="116"/>
        <v>-</v>
      </c>
      <c r="R313" s="46"/>
      <c r="S313" s="48"/>
      <c r="T313" s="48"/>
      <c r="U313" s="202" t="str">
        <f t="shared" si="117"/>
        <v>-</v>
      </c>
      <c r="V313" s="47" t="str">
        <f t="shared" si="118"/>
        <v>-</v>
      </c>
      <c r="W313" s="231"/>
    </row>
    <row r="314" spans="1:23" x14ac:dyDescent="0.2">
      <c r="A314" s="229" t="s">
        <v>618</v>
      </c>
      <c r="B314" s="5" t="s">
        <v>99</v>
      </c>
      <c r="C314" s="8">
        <v>3720004036</v>
      </c>
      <c r="D314" s="72"/>
      <c r="E314" s="43"/>
      <c r="F314" s="84"/>
      <c r="G314" s="81"/>
      <c r="H314" s="25"/>
      <c r="I314" s="29"/>
      <c r="J314" s="29"/>
      <c r="K314" s="26" t="str">
        <f t="shared" ref="K314:K328" si="119">IFERROR(I314/H314*100,"")</f>
        <v/>
      </c>
      <c r="L314" s="26" t="str">
        <f t="shared" ref="L314:L328" si="120">IFERROR(J314/I314*100,"")</f>
        <v/>
      </c>
      <c r="M314" s="32"/>
      <c r="N314" s="41"/>
      <c r="O314" s="41"/>
      <c r="P314" s="47" t="str">
        <f t="shared" si="115"/>
        <v>-</v>
      </c>
      <c r="Q314" s="47" t="str">
        <f t="shared" si="116"/>
        <v>-</v>
      </c>
      <c r="R314" s="32"/>
      <c r="S314" s="41"/>
      <c r="T314" s="41"/>
      <c r="U314" s="202" t="str">
        <f t="shared" si="117"/>
        <v>-</v>
      </c>
      <c r="V314" s="47" t="str">
        <f t="shared" si="118"/>
        <v>-</v>
      </c>
      <c r="W314" s="231" t="s">
        <v>708</v>
      </c>
    </row>
    <row r="315" spans="1:23" x14ac:dyDescent="0.2">
      <c r="A315" s="229"/>
      <c r="B315" s="6" t="s">
        <v>235</v>
      </c>
      <c r="C315" s="8">
        <v>3720004036</v>
      </c>
      <c r="D315" s="36" t="s">
        <v>263</v>
      </c>
      <c r="E315" s="13" t="s">
        <v>588</v>
      </c>
      <c r="F315" s="12" t="s">
        <v>220</v>
      </c>
      <c r="G315" s="77">
        <v>0.22</v>
      </c>
      <c r="H315" s="25">
        <v>8129.51</v>
      </c>
      <c r="I315" s="25">
        <v>7728.7</v>
      </c>
      <c r="J315" s="25">
        <v>7728.7</v>
      </c>
      <c r="K315" s="22">
        <f t="shared" si="119"/>
        <v>95.069690547154735</v>
      </c>
      <c r="L315" s="22">
        <f t="shared" si="120"/>
        <v>100</v>
      </c>
      <c r="M315" s="46">
        <v>9755.41</v>
      </c>
      <c r="N315" s="46">
        <v>9429.01</v>
      </c>
      <c r="O315" s="46">
        <v>9429.01</v>
      </c>
      <c r="P315" s="47">
        <f t="shared" si="115"/>
        <v>96.654164202222162</v>
      </c>
      <c r="Q315" s="47">
        <f t="shared" si="116"/>
        <v>100</v>
      </c>
      <c r="R315" s="46">
        <v>3729.4</v>
      </c>
      <c r="S315" s="46">
        <v>3791.55</v>
      </c>
      <c r="T315" s="46">
        <v>4246.54</v>
      </c>
      <c r="U315" s="202">
        <f t="shared" si="117"/>
        <v>101.66648790690192</v>
      </c>
      <c r="V315" s="47">
        <f t="shared" si="118"/>
        <v>112.00010549775156</v>
      </c>
      <c r="W315" s="231"/>
    </row>
    <row r="316" spans="1:23" ht="31.5" x14ac:dyDescent="0.2">
      <c r="A316" s="229"/>
      <c r="B316" s="6" t="s">
        <v>219</v>
      </c>
      <c r="C316" s="8">
        <v>3720004036</v>
      </c>
      <c r="D316" s="36" t="s">
        <v>675</v>
      </c>
      <c r="E316" s="13" t="s">
        <v>588</v>
      </c>
      <c r="F316" s="12" t="s">
        <v>118</v>
      </c>
      <c r="G316" s="77">
        <v>0.22</v>
      </c>
      <c r="H316" s="21">
        <v>614.29</v>
      </c>
      <c r="I316" s="21">
        <v>442.22</v>
      </c>
      <c r="J316" s="21">
        <v>442.22</v>
      </c>
      <c r="K316" s="22">
        <f t="shared" si="119"/>
        <v>71.988800078139008</v>
      </c>
      <c r="L316" s="22">
        <f t="shared" si="120"/>
        <v>100</v>
      </c>
      <c r="M316" s="47"/>
      <c r="N316" s="34"/>
      <c r="O316" s="34"/>
      <c r="P316" s="47" t="str">
        <f t="shared" si="115"/>
        <v>-</v>
      </c>
      <c r="Q316" s="47" t="str">
        <f t="shared" si="116"/>
        <v>-</v>
      </c>
      <c r="R316" s="47"/>
      <c r="S316" s="34"/>
      <c r="T316" s="34"/>
      <c r="U316" s="202" t="str">
        <f t="shared" si="117"/>
        <v>-</v>
      </c>
      <c r="V316" s="47" t="str">
        <f t="shared" si="118"/>
        <v>-</v>
      </c>
      <c r="W316" s="222" t="s">
        <v>758</v>
      </c>
    </row>
    <row r="317" spans="1:23" x14ac:dyDescent="0.2">
      <c r="A317" s="229"/>
      <c r="B317" s="5" t="s">
        <v>67</v>
      </c>
      <c r="C317" s="8">
        <v>3720006883</v>
      </c>
      <c r="D317" s="36"/>
      <c r="E317" s="13"/>
      <c r="F317" s="12"/>
      <c r="G317" s="77"/>
      <c r="H317" s="25"/>
      <c r="I317" s="23"/>
      <c r="J317" s="23"/>
      <c r="K317" s="26" t="str">
        <f t="shared" si="119"/>
        <v/>
      </c>
      <c r="L317" s="26" t="str">
        <f t="shared" si="120"/>
        <v/>
      </c>
      <c r="M317" s="32"/>
      <c r="N317" s="41"/>
      <c r="O317" s="41"/>
      <c r="P317" s="47" t="str">
        <f t="shared" si="115"/>
        <v>-</v>
      </c>
      <c r="Q317" s="47" t="str">
        <f t="shared" si="116"/>
        <v>-</v>
      </c>
      <c r="R317" s="32"/>
      <c r="S317" s="41"/>
      <c r="T317" s="41"/>
      <c r="U317" s="202" t="str">
        <f t="shared" si="117"/>
        <v>-</v>
      </c>
      <c r="V317" s="47" t="str">
        <f t="shared" si="118"/>
        <v>-</v>
      </c>
      <c r="W317" s="231" t="s">
        <v>709</v>
      </c>
    </row>
    <row r="318" spans="1:23" x14ac:dyDescent="0.2">
      <c r="A318" s="229"/>
      <c r="B318" s="6" t="s">
        <v>107</v>
      </c>
      <c r="C318" s="8">
        <v>3720006883</v>
      </c>
      <c r="D318" s="36" t="s">
        <v>258</v>
      </c>
      <c r="E318" s="13" t="s">
        <v>588</v>
      </c>
      <c r="F318" s="12" t="s">
        <v>220</v>
      </c>
      <c r="G318" s="77">
        <v>0.05</v>
      </c>
      <c r="H318" s="25">
        <v>8941.44</v>
      </c>
      <c r="I318" s="25">
        <v>8941.44</v>
      </c>
      <c r="J318" s="25">
        <v>9493.61</v>
      </c>
      <c r="K318" s="22">
        <f t="shared" si="119"/>
        <v>100</v>
      </c>
      <c r="L318" s="22">
        <f t="shared" si="120"/>
        <v>106.17540351442274</v>
      </c>
      <c r="M318" s="46">
        <v>9388.51</v>
      </c>
      <c r="N318" s="46">
        <v>9388.51</v>
      </c>
      <c r="O318" s="46">
        <v>9968.2900000000009</v>
      </c>
      <c r="P318" s="47">
        <f t="shared" si="115"/>
        <v>100</v>
      </c>
      <c r="Q318" s="47">
        <f t="shared" si="116"/>
        <v>106.1754208069225</v>
      </c>
      <c r="R318" s="46">
        <v>3729.4</v>
      </c>
      <c r="S318" s="46">
        <v>3729.4</v>
      </c>
      <c r="T318" s="46">
        <v>4176.93</v>
      </c>
      <c r="U318" s="202">
        <f t="shared" si="117"/>
        <v>100</v>
      </c>
      <c r="V318" s="47">
        <f t="shared" si="118"/>
        <v>112.00005362792945</v>
      </c>
      <c r="W318" s="231"/>
    </row>
    <row r="319" spans="1:23" x14ac:dyDescent="0.2">
      <c r="A319" s="229"/>
      <c r="B319" s="50" t="s">
        <v>572</v>
      </c>
      <c r="C319" s="8">
        <v>3720006883</v>
      </c>
      <c r="D319" s="36" t="s">
        <v>341</v>
      </c>
      <c r="E319" s="13" t="s">
        <v>588</v>
      </c>
      <c r="F319" s="12" t="s">
        <v>220</v>
      </c>
      <c r="G319" s="77">
        <v>0.05</v>
      </c>
      <c r="H319" s="25">
        <v>14815.04</v>
      </c>
      <c r="I319" s="25">
        <v>14469.68</v>
      </c>
      <c r="J319" s="25">
        <v>15096.15</v>
      </c>
      <c r="K319" s="22">
        <f t="shared" ref="K319:K320" si="121">IFERROR(I319/H319*100,"")</f>
        <v>97.668855433397411</v>
      </c>
      <c r="L319" s="22">
        <f t="shared" ref="L319:L320" si="122">IFERROR(J319/I319*100,"")</f>
        <v>104.32953596762333</v>
      </c>
      <c r="M319" s="46">
        <v>15555.79</v>
      </c>
      <c r="N319" s="46">
        <v>15193.16</v>
      </c>
      <c r="O319" s="46">
        <v>15850.96</v>
      </c>
      <c r="P319" s="47">
        <f t="shared" si="115"/>
        <v>97.668842276734253</v>
      </c>
      <c r="Q319" s="47">
        <f t="shared" si="116"/>
        <v>104.32957988989781</v>
      </c>
      <c r="R319" s="46">
        <v>3729.4</v>
      </c>
      <c r="S319" s="46">
        <v>3729.4</v>
      </c>
      <c r="T319" s="46">
        <v>4176.93</v>
      </c>
      <c r="U319" s="202">
        <f t="shared" si="117"/>
        <v>100</v>
      </c>
      <c r="V319" s="47">
        <f t="shared" si="118"/>
        <v>112.00005362792945</v>
      </c>
      <c r="W319" s="235" t="s">
        <v>710</v>
      </c>
    </row>
    <row r="320" spans="1:23" ht="31.5" x14ac:dyDescent="0.2">
      <c r="A320" s="229"/>
      <c r="B320" s="6" t="s">
        <v>573</v>
      </c>
      <c r="C320" s="8">
        <v>3720006883</v>
      </c>
      <c r="D320" s="36" t="s">
        <v>341</v>
      </c>
      <c r="E320" s="13" t="s">
        <v>588</v>
      </c>
      <c r="F320" s="12" t="s">
        <v>220</v>
      </c>
      <c r="G320" s="77">
        <v>0.05</v>
      </c>
      <c r="H320" s="25">
        <v>7615.57</v>
      </c>
      <c r="I320" s="25">
        <v>7615.57</v>
      </c>
      <c r="J320" s="25">
        <v>8242.0300000000007</v>
      </c>
      <c r="K320" s="22">
        <f t="shared" si="121"/>
        <v>100</v>
      </c>
      <c r="L320" s="22">
        <f t="shared" si="122"/>
        <v>108.22604217412486</v>
      </c>
      <c r="M320" s="46"/>
      <c r="N320" s="48"/>
      <c r="O320" s="48"/>
      <c r="P320" s="47" t="str">
        <f t="shared" si="115"/>
        <v>-</v>
      </c>
      <c r="Q320" s="47" t="str">
        <f t="shared" si="116"/>
        <v>-</v>
      </c>
      <c r="R320" s="46"/>
      <c r="S320" s="48"/>
      <c r="T320" s="48"/>
      <c r="U320" s="202" t="str">
        <f t="shared" si="117"/>
        <v>-</v>
      </c>
      <c r="V320" s="47" t="str">
        <f t="shared" si="118"/>
        <v>-</v>
      </c>
      <c r="W320" s="237"/>
    </row>
    <row r="321" spans="1:23" x14ac:dyDescent="0.2">
      <c r="A321" s="229"/>
      <c r="B321" s="5" t="s">
        <v>116</v>
      </c>
      <c r="C321" s="8">
        <v>4401177267</v>
      </c>
      <c r="D321" s="36"/>
      <c r="E321" s="13"/>
      <c r="F321" s="12"/>
      <c r="G321" s="77"/>
      <c r="H321" s="21"/>
      <c r="I321" s="23"/>
      <c r="J321" s="23"/>
      <c r="K321" s="22" t="str">
        <f t="shared" si="119"/>
        <v/>
      </c>
      <c r="L321" s="22" t="str">
        <f t="shared" si="120"/>
        <v/>
      </c>
      <c r="M321" s="47"/>
      <c r="N321" s="34"/>
      <c r="O321" s="34"/>
      <c r="P321" s="47" t="str">
        <f t="shared" si="115"/>
        <v>-</v>
      </c>
      <c r="Q321" s="47" t="str">
        <f t="shared" si="116"/>
        <v>-</v>
      </c>
      <c r="R321" s="47"/>
      <c r="S321" s="34"/>
      <c r="T321" s="34"/>
      <c r="U321" s="202" t="str">
        <f t="shared" si="117"/>
        <v>-</v>
      </c>
      <c r="V321" s="47" t="str">
        <f t="shared" si="118"/>
        <v>-</v>
      </c>
      <c r="W321" s="221"/>
    </row>
    <row r="322" spans="1:23" ht="47.25" x14ac:dyDescent="0.2">
      <c r="A322" s="229"/>
      <c r="B322" s="116" t="s">
        <v>559</v>
      </c>
      <c r="C322" s="8">
        <v>4401177267</v>
      </c>
      <c r="D322" s="36" t="s">
        <v>675</v>
      </c>
      <c r="E322" s="13" t="s">
        <v>588</v>
      </c>
      <c r="F322" s="12" t="s">
        <v>220</v>
      </c>
      <c r="G322" s="77">
        <v>0.05</v>
      </c>
      <c r="H322" s="21">
        <v>3671.4</v>
      </c>
      <c r="I322" s="21">
        <v>2952.97</v>
      </c>
      <c r="J322" s="21">
        <v>2952.97</v>
      </c>
      <c r="K322" s="22">
        <f t="shared" si="119"/>
        <v>80.431715421909885</v>
      </c>
      <c r="L322" s="22">
        <f t="shared" si="120"/>
        <v>100</v>
      </c>
      <c r="M322" s="47"/>
      <c r="N322" s="217"/>
      <c r="O322" s="34"/>
      <c r="P322" s="47" t="str">
        <f t="shared" si="115"/>
        <v>-</v>
      </c>
      <c r="Q322" s="47" t="str">
        <f t="shared" si="116"/>
        <v>-</v>
      </c>
      <c r="R322" s="47"/>
      <c r="S322" s="34"/>
      <c r="T322" s="34"/>
      <c r="U322" s="202" t="str">
        <f t="shared" si="117"/>
        <v>-</v>
      </c>
      <c r="V322" s="47" t="str">
        <f t="shared" si="118"/>
        <v>-</v>
      </c>
      <c r="W322" s="252" t="s">
        <v>759</v>
      </c>
    </row>
    <row r="323" spans="1:23" ht="31.5" x14ac:dyDescent="0.2">
      <c r="A323" s="229"/>
      <c r="B323" s="116" t="s">
        <v>560</v>
      </c>
      <c r="C323" s="8">
        <v>4401177267</v>
      </c>
      <c r="D323" s="36" t="s">
        <v>675</v>
      </c>
      <c r="E323" s="13" t="s">
        <v>588</v>
      </c>
      <c r="F323" s="12" t="s">
        <v>220</v>
      </c>
      <c r="G323" s="77">
        <v>0.05</v>
      </c>
      <c r="H323" s="21">
        <v>5303.55</v>
      </c>
      <c r="I323" s="21">
        <v>4612.4399999999996</v>
      </c>
      <c r="J323" s="21">
        <v>4612.4399999999996</v>
      </c>
      <c r="K323" s="22">
        <f t="shared" ref="K323" si="123">IFERROR(I323/H323*100,"")</f>
        <v>86.968917046129462</v>
      </c>
      <c r="L323" s="22">
        <f t="shared" ref="L323" si="124">IFERROR(J323/I323*100,"")</f>
        <v>100</v>
      </c>
      <c r="M323" s="46"/>
      <c r="N323" s="46">
        <v>4843.07</v>
      </c>
      <c r="O323" s="46">
        <v>4843.07</v>
      </c>
      <c r="P323" s="47" t="str">
        <f t="shared" si="115"/>
        <v>-</v>
      </c>
      <c r="Q323" s="47">
        <f t="shared" si="116"/>
        <v>100</v>
      </c>
      <c r="R323" s="46">
        <v>3729.4</v>
      </c>
      <c r="S323" s="46">
        <v>3729.4</v>
      </c>
      <c r="T323" s="46">
        <v>4176.93</v>
      </c>
      <c r="U323" s="202">
        <f t="shared" si="117"/>
        <v>100</v>
      </c>
      <c r="V323" s="47">
        <f t="shared" si="118"/>
        <v>112.00005362792945</v>
      </c>
      <c r="W323" s="252"/>
    </row>
    <row r="324" spans="1:23" x14ac:dyDescent="0.2">
      <c r="A324" s="229"/>
      <c r="B324" s="6" t="s">
        <v>113</v>
      </c>
      <c r="C324" s="8">
        <v>4401177267</v>
      </c>
      <c r="D324" s="36" t="s">
        <v>675</v>
      </c>
      <c r="E324" s="13" t="s">
        <v>588</v>
      </c>
      <c r="F324" s="12" t="s">
        <v>220</v>
      </c>
      <c r="G324" s="77">
        <v>0.05</v>
      </c>
      <c r="H324" s="21">
        <v>6750</v>
      </c>
      <c r="I324" s="21">
        <v>6750</v>
      </c>
      <c r="J324" s="21">
        <v>9458.64</v>
      </c>
      <c r="K324" s="22">
        <f t="shared" si="119"/>
        <v>100</v>
      </c>
      <c r="L324" s="22">
        <f t="shared" si="120"/>
        <v>140.12799999999999</v>
      </c>
      <c r="M324" s="46"/>
      <c r="N324" s="46">
        <v>7087.5</v>
      </c>
      <c r="O324" s="46">
        <v>9931.57</v>
      </c>
      <c r="P324" s="47" t="str">
        <f t="shared" si="115"/>
        <v>-</v>
      </c>
      <c r="Q324" s="47">
        <f t="shared" si="116"/>
        <v>140.12797178130512</v>
      </c>
      <c r="R324" s="46">
        <v>3687.28</v>
      </c>
      <c r="S324" s="46">
        <v>3687.28</v>
      </c>
      <c r="T324" s="46">
        <v>4129.75</v>
      </c>
      <c r="U324" s="202">
        <f t="shared" si="117"/>
        <v>100</v>
      </c>
      <c r="V324" s="47">
        <f t="shared" si="118"/>
        <v>111.99990236705646</v>
      </c>
      <c r="W324" s="252"/>
    </row>
    <row r="325" spans="1:23" x14ac:dyDescent="0.2">
      <c r="A325" s="229"/>
      <c r="B325" s="6" t="s">
        <v>89</v>
      </c>
      <c r="C325" s="8">
        <v>4401177267</v>
      </c>
      <c r="D325" s="36" t="s">
        <v>265</v>
      </c>
      <c r="E325" s="13" t="s">
        <v>588</v>
      </c>
      <c r="F325" s="12" t="s">
        <v>220</v>
      </c>
      <c r="G325" s="77">
        <v>0.05</v>
      </c>
      <c r="H325" s="21">
        <v>12752.9</v>
      </c>
      <c r="I325" s="21">
        <v>10671.02</v>
      </c>
      <c r="J325" s="21">
        <v>10671.02</v>
      </c>
      <c r="K325" s="21">
        <f t="shared" si="119"/>
        <v>83.675242493864147</v>
      </c>
      <c r="L325" s="22">
        <f t="shared" si="120"/>
        <v>100</v>
      </c>
      <c r="M325" s="46">
        <v>15303.48</v>
      </c>
      <c r="N325" s="46">
        <v>11204.57</v>
      </c>
      <c r="O325" s="46">
        <v>11204.57</v>
      </c>
      <c r="P325" s="47">
        <f t="shared" si="115"/>
        <v>73.215830647669677</v>
      </c>
      <c r="Q325" s="47">
        <f t="shared" si="116"/>
        <v>100</v>
      </c>
      <c r="R325" s="46">
        <v>3729.4</v>
      </c>
      <c r="S325" s="46">
        <v>3729.4</v>
      </c>
      <c r="T325" s="46">
        <v>4176.93</v>
      </c>
      <c r="U325" s="202">
        <f t="shared" si="117"/>
        <v>100</v>
      </c>
      <c r="V325" s="47">
        <f t="shared" si="118"/>
        <v>112.00005362792945</v>
      </c>
      <c r="W325" s="226" t="s">
        <v>746</v>
      </c>
    </row>
    <row r="326" spans="1:23" ht="15.75" customHeight="1" x14ac:dyDescent="0.2">
      <c r="A326" s="229"/>
      <c r="B326" s="5" t="s">
        <v>209</v>
      </c>
      <c r="C326" s="8">
        <v>3706030267</v>
      </c>
      <c r="D326" s="72"/>
      <c r="E326" s="13"/>
      <c r="F326" s="84"/>
      <c r="G326" s="81"/>
      <c r="H326" s="21"/>
      <c r="I326" s="23"/>
      <c r="J326" s="23"/>
      <c r="K326" s="22" t="str">
        <f t="shared" si="119"/>
        <v/>
      </c>
      <c r="L326" s="22" t="str">
        <f t="shared" si="120"/>
        <v/>
      </c>
      <c r="M326" s="47"/>
      <c r="N326" s="34"/>
      <c r="O326" s="34"/>
      <c r="P326" s="47" t="str">
        <f t="shared" si="115"/>
        <v>-</v>
      </c>
      <c r="Q326" s="47" t="str">
        <f t="shared" si="116"/>
        <v>-</v>
      </c>
      <c r="R326" s="47"/>
      <c r="S326" s="34"/>
      <c r="T326" s="34"/>
      <c r="U326" s="202" t="str">
        <f t="shared" si="117"/>
        <v>-</v>
      </c>
      <c r="V326" s="47" t="str">
        <f t="shared" si="118"/>
        <v>-</v>
      </c>
      <c r="W326" s="223"/>
    </row>
    <row r="327" spans="1:23" ht="31.5" x14ac:dyDescent="0.2">
      <c r="A327" s="229"/>
      <c r="B327" s="6" t="s">
        <v>574</v>
      </c>
      <c r="C327" s="8">
        <v>3706030267</v>
      </c>
      <c r="D327" s="220" t="s">
        <v>675</v>
      </c>
      <c r="E327" s="13" t="s">
        <v>588</v>
      </c>
      <c r="F327" s="12" t="s">
        <v>117</v>
      </c>
      <c r="G327" s="77">
        <v>0</v>
      </c>
      <c r="H327" s="21">
        <v>7199.47</v>
      </c>
      <c r="I327" s="21">
        <v>6854.11</v>
      </c>
      <c r="J327" s="21">
        <v>6854.11</v>
      </c>
      <c r="K327" s="22">
        <f t="shared" ref="K327" si="125">IFERROR(I327/H327*100,"")</f>
        <v>95.202980219377253</v>
      </c>
      <c r="L327" s="22">
        <f t="shared" ref="L327" si="126">IFERROR(J327/I327*100,"")</f>
        <v>100</v>
      </c>
      <c r="M327" s="46"/>
      <c r="N327" s="48"/>
      <c r="O327" s="48"/>
      <c r="P327" s="47" t="str">
        <f t="shared" si="115"/>
        <v>-</v>
      </c>
      <c r="Q327" s="47" t="str">
        <f t="shared" si="116"/>
        <v>-</v>
      </c>
      <c r="R327" s="46"/>
      <c r="S327" s="48"/>
      <c r="T327" s="48"/>
      <c r="U327" s="202" t="str">
        <f t="shared" si="117"/>
        <v>-</v>
      </c>
      <c r="V327" s="47" t="str">
        <f t="shared" si="118"/>
        <v>-</v>
      </c>
      <c r="W327" s="222" t="s">
        <v>711</v>
      </c>
    </row>
    <row r="328" spans="1:23" ht="31.5" x14ac:dyDescent="0.2">
      <c r="A328" s="229"/>
      <c r="B328" s="49" t="s">
        <v>146</v>
      </c>
      <c r="C328" s="8">
        <v>5260200603</v>
      </c>
      <c r="D328" s="36" t="s">
        <v>258</v>
      </c>
      <c r="E328" s="13" t="s">
        <v>588</v>
      </c>
      <c r="F328" s="12" t="s">
        <v>220</v>
      </c>
      <c r="G328" s="77">
        <v>0.22</v>
      </c>
      <c r="H328" s="21">
        <v>8085.64</v>
      </c>
      <c r="I328" s="21">
        <v>8085.64</v>
      </c>
      <c r="J328" s="21">
        <v>11645.53</v>
      </c>
      <c r="K328" s="22">
        <f t="shared" si="119"/>
        <v>100</v>
      </c>
      <c r="L328" s="22">
        <f t="shared" si="120"/>
        <v>144.02731261841981</v>
      </c>
      <c r="M328" s="46">
        <v>9702.77</v>
      </c>
      <c r="N328" s="46">
        <v>9864.48</v>
      </c>
      <c r="O328" s="46">
        <v>14207.55</v>
      </c>
      <c r="P328" s="47">
        <f t="shared" si="115"/>
        <v>101.66663746538359</v>
      </c>
      <c r="Q328" s="47">
        <f t="shared" si="116"/>
        <v>144.02735876599678</v>
      </c>
      <c r="R328" s="46">
        <v>3729.4</v>
      </c>
      <c r="S328" s="46">
        <v>3791.5499999999997</v>
      </c>
      <c r="T328" s="46">
        <v>4246.54</v>
      </c>
      <c r="U328" s="202">
        <f t="shared" si="117"/>
        <v>101.66648790690192</v>
      </c>
      <c r="V328" s="47">
        <f t="shared" si="118"/>
        <v>112.00010549775159</v>
      </c>
      <c r="W328" s="222" t="s">
        <v>635</v>
      </c>
    </row>
    <row r="330" spans="1:23" x14ac:dyDescent="0.2">
      <c r="A330" s="17" t="s">
        <v>199</v>
      </c>
    </row>
    <row r="331" spans="1:23" x14ac:dyDescent="0.2">
      <c r="A331" s="17" t="s">
        <v>761</v>
      </c>
    </row>
    <row r="334" spans="1:23" ht="15.75" customHeight="1" x14ac:dyDescent="0.2">
      <c r="R334" s="194"/>
      <c r="S334" s="194"/>
      <c r="T334" s="194"/>
      <c r="U334" s="204"/>
      <c r="V334" s="194"/>
    </row>
    <row r="335" spans="1:23" ht="15.75" customHeight="1" x14ac:dyDescent="0.2">
      <c r="R335" s="194"/>
      <c r="S335" s="194"/>
      <c r="T335" s="194"/>
      <c r="U335" s="204"/>
      <c r="V335" s="194"/>
    </row>
    <row r="336" spans="1:23" ht="15.75" customHeight="1" x14ac:dyDescent="0.2">
      <c r="R336" s="194"/>
      <c r="S336" s="194"/>
      <c r="T336" s="194"/>
      <c r="U336" s="204"/>
      <c r="V336" s="194"/>
    </row>
    <row r="337" spans="18:22" ht="15.75" customHeight="1" x14ac:dyDescent="0.2">
      <c r="R337" s="194"/>
      <c r="S337" s="194"/>
      <c r="T337" s="194"/>
      <c r="U337" s="204"/>
      <c r="V337" s="194"/>
    </row>
    <row r="338" spans="18:22" ht="15.75" customHeight="1" x14ac:dyDescent="0.2">
      <c r="R338" s="194"/>
      <c r="S338" s="194"/>
      <c r="T338" s="194"/>
      <c r="U338" s="204"/>
      <c r="V338" s="194"/>
    </row>
    <row r="339" spans="18:22" ht="15.75" customHeight="1" x14ac:dyDescent="0.2">
      <c r="R339" s="194"/>
      <c r="S339" s="194"/>
      <c r="T339" s="194"/>
      <c r="U339" s="204"/>
      <c r="V339" s="194"/>
    </row>
    <row r="340" spans="18:22" ht="15.75" customHeight="1" x14ac:dyDescent="0.2">
      <c r="R340" s="194"/>
      <c r="S340" s="194"/>
      <c r="T340" s="194"/>
      <c r="U340" s="204"/>
      <c r="V340" s="194"/>
    </row>
    <row r="341" spans="18:22" ht="15.75" customHeight="1" x14ac:dyDescent="0.2">
      <c r="R341" s="194"/>
      <c r="S341" s="194"/>
      <c r="T341" s="194"/>
      <c r="U341" s="204"/>
      <c r="V341" s="194"/>
    </row>
    <row r="342" spans="18:22" ht="15.75" customHeight="1" x14ac:dyDescent="0.2">
      <c r="R342" s="194"/>
      <c r="S342" s="194"/>
      <c r="T342" s="194"/>
      <c r="U342" s="204"/>
      <c r="V342" s="194"/>
    </row>
    <row r="343" spans="18:22" ht="15.75" customHeight="1" x14ac:dyDescent="0.2">
      <c r="R343" s="194"/>
      <c r="S343" s="194"/>
      <c r="T343" s="194"/>
      <c r="U343" s="204"/>
      <c r="V343" s="194"/>
    </row>
    <row r="344" spans="18:22" ht="15.75" customHeight="1" x14ac:dyDescent="0.2">
      <c r="R344" s="194"/>
      <c r="S344" s="194"/>
      <c r="T344" s="194"/>
      <c r="U344" s="204"/>
      <c r="V344" s="194"/>
    </row>
    <row r="345" spans="18:22" ht="15.75" customHeight="1" x14ac:dyDescent="0.2">
      <c r="R345" s="194"/>
      <c r="S345" s="194"/>
      <c r="T345" s="194"/>
      <c r="U345" s="204"/>
      <c r="V345" s="194"/>
    </row>
    <row r="346" spans="18:22" ht="15.75" customHeight="1" x14ac:dyDescent="0.2">
      <c r="R346" s="194"/>
      <c r="S346" s="194"/>
      <c r="T346" s="194"/>
      <c r="U346" s="204"/>
      <c r="V346" s="194"/>
    </row>
    <row r="347" spans="18:22" ht="15.75" customHeight="1" x14ac:dyDescent="0.2">
      <c r="R347" s="194"/>
      <c r="S347" s="194"/>
      <c r="T347" s="194"/>
      <c r="U347" s="204"/>
      <c r="V347" s="194"/>
    </row>
    <row r="348" spans="18:22" ht="15.75" customHeight="1" x14ac:dyDescent="0.2">
      <c r="R348" s="194"/>
      <c r="S348" s="194"/>
      <c r="T348" s="194"/>
      <c r="U348" s="204"/>
      <c r="V348" s="194"/>
    </row>
  </sheetData>
  <sheetProtection formatCells="0"/>
  <mergeCells count="103">
    <mergeCell ref="W309:W311"/>
    <mergeCell ref="W239:W240"/>
    <mergeCell ref="W265:W267"/>
    <mergeCell ref="W248:W249"/>
    <mergeCell ref="W322:W324"/>
    <mergeCell ref="A285:A302"/>
    <mergeCell ref="W287:W292"/>
    <mergeCell ref="W131:W136"/>
    <mergeCell ref="W140:W141"/>
    <mergeCell ref="W64:W65"/>
    <mergeCell ref="W153:W155"/>
    <mergeCell ref="A66:A90"/>
    <mergeCell ref="W138:W139"/>
    <mergeCell ref="W193:W194"/>
    <mergeCell ref="A314:A328"/>
    <mergeCell ref="W317:W318"/>
    <mergeCell ref="W236:W238"/>
    <mergeCell ref="W314:W315"/>
    <mergeCell ref="A303:A306"/>
    <mergeCell ref="A307:A313"/>
    <mergeCell ref="W303:W305"/>
    <mergeCell ref="W312:W313"/>
    <mergeCell ref="W261:W264"/>
    <mergeCell ref="W268:W270"/>
    <mergeCell ref="A261:A274"/>
    <mergeCell ref="W296:W299"/>
    <mergeCell ref="W245:W247"/>
    <mergeCell ref="A245:A260"/>
    <mergeCell ref="W294:W295"/>
    <mergeCell ref="A275:A284"/>
    <mergeCell ref="W319:W320"/>
    <mergeCell ref="W3:W5"/>
    <mergeCell ref="W28:W32"/>
    <mergeCell ref="A92:A110"/>
    <mergeCell ref="W93:W94"/>
    <mergeCell ref="W85:W87"/>
    <mergeCell ref="W102:W103"/>
    <mergeCell ref="W118:W122"/>
    <mergeCell ref="A235:A244"/>
    <mergeCell ref="A187:A202"/>
    <mergeCell ref="W125:W130"/>
    <mergeCell ref="W112:W114"/>
    <mergeCell ref="W33:W34"/>
    <mergeCell ref="W61:W62"/>
    <mergeCell ref="W150:W151"/>
    <mergeCell ref="A152:A167"/>
    <mergeCell ref="W68:W81"/>
    <mergeCell ref="A125:A137"/>
    <mergeCell ref="W163:W165"/>
    <mergeCell ref="A45:A65"/>
    <mergeCell ref="A138:A151"/>
    <mergeCell ref="W58:W59"/>
    <mergeCell ref="W123:W124"/>
    <mergeCell ref="W106:W109"/>
    <mergeCell ref="W53:W56"/>
    <mergeCell ref="A1:W1"/>
    <mergeCell ref="W45:W49"/>
    <mergeCell ref="A21:A24"/>
    <mergeCell ref="W15:W19"/>
    <mergeCell ref="A6:A8"/>
    <mergeCell ref="W6:W8"/>
    <mergeCell ref="A9:A20"/>
    <mergeCell ref="R3:V3"/>
    <mergeCell ref="W13:W14"/>
    <mergeCell ref="R4:R5"/>
    <mergeCell ref="S4:T4"/>
    <mergeCell ref="U4:V4"/>
    <mergeCell ref="W22:W24"/>
    <mergeCell ref="W25:W27"/>
    <mergeCell ref="A3:A5"/>
    <mergeCell ref="B3:B5"/>
    <mergeCell ref="C3:C5"/>
    <mergeCell ref="A25:A36"/>
    <mergeCell ref="E3:E5"/>
    <mergeCell ref="F3:F5"/>
    <mergeCell ref="G3:G5"/>
    <mergeCell ref="W37:W39"/>
    <mergeCell ref="A37:A44"/>
    <mergeCell ref="W42:W44"/>
    <mergeCell ref="A203:A215"/>
    <mergeCell ref="W281:W284"/>
    <mergeCell ref="M3:Q3"/>
    <mergeCell ref="M4:M5"/>
    <mergeCell ref="N4:O4"/>
    <mergeCell ref="P4:Q4"/>
    <mergeCell ref="A216:A234"/>
    <mergeCell ref="A179:A184"/>
    <mergeCell ref="A185:A186"/>
    <mergeCell ref="W185:W186"/>
    <mergeCell ref="W195:W200"/>
    <mergeCell ref="W211:W214"/>
    <mergeCell ref="W189:W191"/>
    <mergeCell ref="W220:W234"/>
    <mergeCell ref="D3:D5"/>
    <mergeCell ref="I4:J4"/>
    <mergeCell ref="A111:A124"/>
    <mergeCell ref="H4:H5"/>
    <mergeCell ref="A168:A178"/>
    <mergeCell ref="W168:W178"/>
    <mergeCell ref="W251:W252"/>
    <mergeCell ref="W156:W160"/>
    <mergeCell ref="K4:L4"/>
    <mergeCell ref="H3:L3"/>
  </mergeCells>
  <phoneticPr fontId="25" type="noConversion"/>
  <pageMargins left="0.59055118110236227" right="0.19685039370078741" top="0.35433070866141736" bottom="0.31496062992125984" header="0.23622047244094491" footer="0.19685039370078741"/>
  <pageSetup paperSize="9" scale="42" fitToHeight="0" orientation="landscape" blackAndWhite="1" r:id="rId1"/>
  <headerFooter alignWithMargins="0"/>
  <rowBreaks count="1" manualBreakCount="1">
    <brk id="292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V386"/>
  <sheetViews>
    <sheetView view="pageBreakPreview" zoomScale="80" zoomScaleNormal="100" zoomScaleSheetLayoutView="80" workbookViewId="0">
      <pane xSplit="2" ySplit="5" topLeftCell="C219" activePane="bottomRight" state="frozen"/>
      <selection pane="topRight" activeCell="C1" sqref="C1"/>
      <selection pane="bottomLeft" activeCell="A6" sqref="A6"/>
      <selection pane="bottomRight" activeCell="O226" sqref="O226"/>
    </sheetView>
  </sheetViews>
  <sheetFormatPr defaultColWidth="9.140625" defaultRowHeight="15.75" outlineLevelCol="1" x14ac:dyDescent="0.2"/>
  <cols>
    <col min="1" max="1" width="15.42578125" style="2" customWidth="1"/>
    <col min="2" max="2" width="49.28515625" style="3" customWidth="1"/>
    <col min="3" max="3" width="15.28515625" style="3" customWidth="1"/>
    <col min="4" max="4" width="19" style="3" customWidth="1" outlineLevel="1"/>
    <col min="5" max="5" width="22" style="16" customWidth="1" outlineLevel="1" collapsed="1"/>
    <col min="6" max="6" width="22" style="3" customWidth="1" outlineLevel="1"/>
    <col min="7" max="7" width="9.28515625" style="80" customWidth="1"/>
    <col min="8" max="8" width="14.140625" style="19" customWidth="1" outlineLevel="1" collapsed="1"/>
    <col min="9" max="10" width="12.140625" style="18" customWidth="1"/>
    <col min="11" max="12" width="9.28515625" style="11" customWidth="1"/>
    <col min="13" max="13" width="13.140625" style="11" customWidth="1" outlineLevel="1"/>
    <col min="14" max="14" width="13" style="11" customWidth="1"/>
    <col min="15" max="15" width="12.85546875" style="11" customWidth="1"/>
    <col min="16" max="16" width="9.140625" style="11" customWidth="1"/>
    <col min="17" max="17" width="11.7109375" style="11" customWidth="1"/>
    <col min="18" max="18" width="55.85546875" style="15" customWidth="1"/>
    <col min="19" max="19" width="13.5703125" style="68" customWidth="1"/>
    <col min="20" max="20" width="13.140625" style="62" customWidth="1" collapsed="1"/>
    <col min="21" max="21" width="10" style="61" customWidth="1"/>
    <col min="22" max="16384" width="9.140625" style="4"/>
  </cols>
  <sheetData>
    <row r="1" spans="1:21" ht="20.25" x14ac:dyDescent="0.2">
      <c r="A1" s="253" t="s">
        <v>342</v>
      </c>
      <c r="B1" s="253"/>
      <c r="C1" s="253"/>
      <c r="D1" s="253"/>
      <c r="E1" s="253"/>
      <c r="F1" s="253"/>
      <c r="G1" s="253"/>
      <c r="H1" s="253"/>
      <c r="I1" s="253"/>
      <c r="J1" s="253"/>
      <c r="K1" s="253"/>
      <c r="L1" s="253"/>
      <c r="M1" s="253"/>
      <c r="N1" s="253"/>
      <c r="O1" s="253"/>
      <c r="P1" s="253"/>
      <c r="Q1" s="253"/>
      <c r="R1" s="253"/>
      <c r="S1" s="94"/>
      <c r="T1" s="66"/>
    </row>
    <row r="2" spans="1:21" ht="20.25" x14ac:dyDescent="0.2">
      <c r="A2" s="182"/>
      <c r="B2" s="182"/>
      <c r="C2" s="182"/>
      <c r="D2" s="182"/>
      <c r="E2" s="182"/>
      <c r="F2" s="182"/>
      <c r="G2" s="76"/>
      <c r="H2" s="182"/>
      <c r="I2" s="182"/>
      <c r="J2" s="182"/>
      <c r="K2" s="182"/>
      <c r="L2" s="182"/>
      <c r="M2" s="182"/>
      <c r="N2" s="182"/>
      <c r="O2" s="182"/>
      <c r="P2" s="182"/>
      <c r="Q2" s="182"/>
      <c r="R2" s="182"/>
      <c r="S2" s="94"/>
      <c r="T2" s="66"/>
    </row>
    <row r="3" spans="1:21" s="1" customFormat="1" ht="63.75" customHeight="1" x14ac:dyDescent="0.2">
      <c r="A3" s="229" t="s">
        <v>12</v>
      </c>
      <c r="B3" s="238" t="s">
        <v>160</v>
      </c>
      <c r="C3" s="241" t="s">
        <v>94</v>
      </c>
      <c r="D3" s="238" t="s">
        <v>259</v>
      </c>
      <c r="E3" s="238" t="s">
        <v>181</v>
      </c>
      <c r="F3" s="238" t="s">
        <v>223</v>
      </c>
      <c r="G3" s="245" t="s">
        <v>386</v>
      </c>
      <c r="H3" s="247" t="s">
        <v>221</v>
      </c>
      <c r="I3" s="247"/>
      <c r="J3" s="247"/>
      <c r="K3" s="247"/>
      <c r="L3" s="247"/>
      <c r="M3" s="232" t="s">
        <v>222</v>
      </c>
      <c r="N3" s="232"/>
      <c r="O3" s="232"/>
      <c r="P3" s="232"/>
      <c r="Q3" s="232"/>
      <c r="R3" s="255" t="s">
        <v>183</v>
      </c>
      <c r="S3" s="95"/>
      <c r="T3" s="67"/>
      <c r="U3" s="62"/>
    </row>
    <row r="4" spans="1:21" s="1" customFormat="1" ht="47.25" customHeight="1" x14ac:dyDescent="0.2">
      <c r="A4" s="229"/>
      <c r="B4" s="238"/>
      <c r="C4" s="241"/>
      <c r="D4" s="238"/>
      <c r="E4" s="238"/>
      <c r="F4" s="238"/>
      <c r="G4" s="245"/>
      <c r="H4" s="239" t="s">
        <v>333</v>
      </c>
      <c r="I4" s="239" t="s">
        <v>334</v>
      </c>
      <c r="J4" s="239"/>
      <c r="K4" s="246" t="s">
        <v>182</v>
      </c>
      <c r="L4" s="246"/>
      <c r="M4" s="233" t="s">
        <v>333</v>
      </c>
      <c r="N4" s="233" t="s">
        <v>334</v>
      </c>
      <c r="O4" s="233"/>
      <c r="P4" s="234" t="s">
        <v>182</v>
      </c>
      <c r="Q4" s="234"/>
      <c r="R4" s="255"/>
      <c r="S4" s="95" t="s">
        <v>424</v>
      </c>
      <c r="T4" s="67" t="s">
        <v>423</v>
      </c>
      <c r="U4" s="62" t="s">
        <v>237</v>
      </c>
    </row>
    <row r="5" spans="1:21" s="1" customFormat="1" x14ac:dyDescent="0.2">
      <c r="A5" s="229"/>
      <c r="B5" s="238"/>
      <c r="C5" s="241"/>
      <c r="D5" s="238"/>
      <c r="E5" s="238"/>
      <c r="F5" s="238"/>
      <c r="G5" s="245"/>
      <c r="H5" s="239"/>
      <c r="I5" s="184" t="s">
        <v>255</v>
      </c>
      <c r="J5" s="184" t="s">
        <v>256</v>
      </c>
      <c r="K5" s="184" t="s">
        <v>255</v>
      </c>
      <c r="L5" s="184" t="s">
        <v>256</v>
      </c>
      <c r="M5" s="233"/>
      <c r="N5" s="183" t="s">
        <v>255</v>
      </c>
      <c r="O5" s="183" t="s">
        <v>256</v>
      </c>
      <c r="P5" s="183" t="s">
        <v>255</v>
      </c>
      <c r="Q5" s="183" t="s">
        <v>256</v>
      </c>
      <c r="R5" s="255"/>
      <c r="S5" s="95"/>
      <c r="T5" s="67"/>
      <c r="U5" s="62"/>
    </row>
    <row r="6" spans="1:21" x14ac:dyDescent="0.2">
      <c r="A6" s="229" t="s">
        <v>75</v>
      </c>
      <c r="B6" s="5" t="s">
        <v>500</v>
      </c>
      <c r="C6" s="8"/>
      <c r="D6" s="36"/>
      <c r="E6" s="91"/>
      <c r="F6" s="12"/>
      <c r="G6" s="77"/>
      <c r="H6" s="21"/>
      <c r="I6" s="23"/>
      <c r="J6" s="23"/>
      <c r="K6" s="22"/>
      <c r="L6" s="22"/>
      <c r="M6" s="47"/>
      <c r="N6" s="47"/>
      <c r="O6" s="47"/>
      <c r="P6" s="47"/>
      <c r="Q6" s="47"/>
      <c r="R6" s="254" t="s">
        <v>587</v>
      </c>
    </row>
    <row r="7" spans="1:21" x14ac:dyDescent="0.2">
      <c r="A7" s="229"/>
      <c r="B7" s="6" t="s">
        <v>158</v>
      </c>
      <c r="C7" s="8">
        <v>3303036837</v>
      </c>
      <c r="D7" s="36" t="s">
        <v>265</v>
      </c>
      <c r="E7" s="13" t="s">
        <v>335</v>
      </c>
      <c r="F7" s="12" t="s">
        <v>220</v>
      </c>
      <c r="G7" s="77">
        <v>0.2</v>
      </c>
      <c r="H7" s="21">
        <v>8119.8</v>
      </c>
      <c r="I7" s="21">
        <v>8119.8</v>
      </c>
      <c r="J7" s="21">
        <v>8707.67</v>
      </c>
      <c r="K7" s="22">
        <f t="shared" ref="K7:L27" si="0">IFERROR(I7/H7*100,"")</f>
        <v>100</v>
      </c>
      <c r="L7" s="22">
        <f t="shared" si="0"/>
        <v>107.23995664917855</v>
      </c>
      <c r="M7" s="46">
        <v>3009.12</v>
      </c>
      <c r="N7" s="46">
        <v>3009.12</v>
      </c>
      <c r="O7" s="46">
        <v>3424.38</v>
      </c>
      <c r="P7" s="47">
        <f>IFERROR(N7/M7*100,"-")</f>
        <v>100</v>
      </c>
      <c r="Q7" s="47">
        <f>IFERROR(O7/N7*100,"-")</f>
        <v>113.80004785452226</v>
      </c>
      <c r="R7" s="254"/>
      <c r="S7" s="68">
        <f>IF($G7=20%,ROUND(N7/1.2,2),IF($G7=5%,ROUND(N7/1.05,2),N7))</f>
        <v>2507.6</v>
      </c>
      <c r="T7" s="68">
        <f>IF($G7=20%,ROUND(O7/1.2,2),IF($G7=5%,ROUND(O7/1.05,2),O7))</f>
        <v>2853.65</v>
      </c>
      <c r="U7" s="63">
        <f>IFERROR(T7/J7,"")</f>
        <v>0.32771682895654064</v>
      </c>
    </row>
    <row r="8" spans="1:21" x14ac:dyDescent="0.2">
      <c r="A8" s="229"/>
      <c r="B8" s="6" t="s">
        <v>159</v>
      </c>
      <c r="C8" s="8">
        <v>3303036837</v>
      </c>
      <c r="D8" s="36" t="s">
        <v>265</v>
      </c>
      <c r="E8" s="13" t="s">
        <v>335</v>
      </c>
      <c r="F8" s="12" t="s">
        <v>220</v>
      </c>
      <c r="G8" s="77">
        <v>0.2</v>
      </c>
      <c r="H8" s="21">
        <v>4498.2299999999996</v>
      </c>
      <c r="I8" s="25">
        <v>4407.07</v>
      </c>
      <c r="J8" s="25">
        <v>4407.07</v>
      </c>
      <c r="K8" s="22">
        <f t="shared" si="0"/>
        <v>97.973425102762647</v>
      </c>
      <c r="L8" s="22">
        <f t="shared" si="0"/>
        <v>100</v>
      </c>
      <c r="M8" s="46">
        <v>3009.12</v>
      </c>
      <c r="N8" s="46">
        <v>3009.12</v>
      </c>
      <c r="O8" s="46">
        <v>3424.38</v>
      </c>
      <c r="P8" s="47">
        <f t="shared" ref="P8:Q18" si="1">IFERROR(N8/M8*100,"")</f>
        <v>100</v>
      </c>
      <c r="Q8" s="47">
        <f t="shared" si="1"/>
        <v>113.80004785452226</v>
      </c>
      <c r="R8" s="254"/>
      <c r="S8" s="68">
        <f>IF(G8=20%,ROUND(N8/1.2,2),IF(G8=5%,ROUND(N8/1.05,2),N8))</f>
        <v>2507.6</v>
      </c>
      <c r="T8" s="68">
        <f>IF($G8=20%,ROUND(O8/1.2,2),IF($G8=5%,ROUND(O8/1.05,2),O8))</f>
        <v>2853.65</v>
      </c>
      <c r="U8" s="63">
        <f>IFERROR(T8/J8,"")</f>
        <v>0.64751637709407839</v>
      </c>
    </row>
    <row r="9" spans="1:21" x14ac:dyDescent="0.2">
      <c r="A9" s="229" t="s">
        <v>13</v>
      </c>
      <c r="B9" s="5" t="s">
        <v>44</v>
      </c>
      <c r="C9" s="8">
        <v>3702067805</v>
      </c>
      <c r="D9" s="36"/>
      <c r="E9" s="43"/>
      <c r="F9" s="12"/>
      <c r="G9" s="77"/>
      <c r="H9" s="25"/>
      <c r="I9" s="23"/>
      <c r="J9" s="23"/>
      <c r="K9" s="26" t="str">
        <f t="shared" si="0"/>
        <v/>
      </c>
      <c r="L9" s="26" t="str">
        <f t="shared" si="0"/>
        <v/>
      </c>
      <c r="M9" s="32"/>
      <c r="N9" s="41"/>
      <c r="O9" s="41"/>
      <c r="P9" s="32" t="str">
        <f t="shared" si="1"/>
        <v/>
      </c>
      <c r="Q9" s="32" t="str">
        <f t="shared" si="1"/>
        <v/>
      </c>
      <c r="R9" s="92"/>
      <c r="S9" s="96"/>
      <c r="U9" s="64"/>
    </row>
    <row r="10" spans="1:21" x14ac:dyDescent="0.2">
      <c r="A10" s="229"/>
      <c r="B10" s="6" t="s">
        <v>156</v>
      </c>
      <c r="C10" s="8">
        <v>3702067805</v>
      </c>
      <c r="D10" s="36" t="s">
        <v>258</v>
      </c>
      <c r="E10" s="13" t="s">
        <v>335</v>
      </c>
      <c r="F10" s="12" t="s">
        <v>220</v>
      </c>
      <c r="G10" s="77">
        <v>0.2</v>
      </c>
      <c r="H10" s="21">
        <v>2116.27</v>
      </c>
      <c r="I10" s="21">
        <v>2116.27</v>
      </c>
      <c r="J10" s="21">
        <v>2489.54</v>
      </c>
      <c r="K10" s="22">
        <f t="shared" si="0"/>
        <v>100</v>
      </c>
      <c r="L10" s="22">
        <f t="shared" si="0"/>
        <v>117.63810855892677</v>
      </c>
      <c r="M10" s="46">
        <v>2539.52</v>
      </c>
      <c r="N10" s="46">
        <v>2539.52</v>
      </c>
      <c r="O10" s="86">
        <v>2889.97</v>
      </c>
      <c r="P10" s="47">
        <f t="shared" si="1"/>
        <v>100</v>
      </c>
      <c r="Q10" s="47">
        <f t="shared" si="1"/>
        <v>113.79985194052418</v>
      </c>
      <c r="R10" s="178" t="s">
        <v>359</v>
      </c>
      <c r="S10" s="68">
        <f>IF(G10=20%,ROUND(N10/1.2,2),IF(G10=5%,ROUND(N10/1.05,2),N10))</f>
        <v>2116.27</v>
      </c>
      <c r="T10" s="68">
        <f t="shared" ref="T10:T11" si="2">IF($G10=20%,ROUND(O10/1.2,2),IF($G10=5%,ROUND(O10/1.05,2),O10))</f>
        <v>2408.31</v>
      </c>
      <c r="U10" s="63">
        <f>IFERROR(T10/J10,"")</f>
        <v>0.96737148228186731</v>
      </c>
    </row>
    <row r="11" spans="1:21" x14ac:dyDescent="0.2">
      <c r="A11" s="229"/>
      <c r="B11" s="6" t="s">
        <v>157</v>
      </c>
      <c r="C11" s="8">
        <v>3702067805</v>
      </c>
      <c r="D11" s="36" t="s">
        <v>260</v>
      </c>
      <c r="E11" s="13" t="s">
        <v>335</v>
      </c>
      <c r="F11" s="12" t="s">
        <v>220</v>
      </c>
      <c r="G11" s="77">
        <v>0.2</v>
      </c>
      <c r="H11" s="21">
        <v>3552.45</v>
      </c>
      <c r="I11" s="21">
        <v>3552.45</v>
      </c>
      <c r="J11" s="21">
        <v>3772.45</v>
      </c>
      <c r="K11" s="22">
        <f t="shared" si="0"/>
        <v>100</v>
      </c>
      <c r="L11" s="22">
        <f t="shared" si="0"/>
        <v>106.19290911905867</v>
      </c>
      <c r="M11" s="46">
        <v>3172.06</v>
      </c>
      <c r="N11" s="46">
        <v>3172.06</v>
      </c>
      <c r="O11" s="86">
        <v>3609.8</v>
      </c>
      <c r="P11" s="47">
        <f t="shared" si="1"/>
        <v>100</v>
      </c>
      <c r="Q11" s="47">
        <f t="shared" si="1"/>
        <v>113.79986507190911</v>
      </c>
      <c r="R11" s="178" t="s">
        <v>360</v>
      </c>
      <c r="S11" s="68">
        <f>IF(G11=20%,ROUND(N11/1.2,2),IF(G11=5%,ROUND(N11/1.05,2),N11))</f>
        <v>2643.38</v>
      </c>
      <c r="T11" s="68">
        <f t="shared" si="2"/>
        <v>3008.17</v>
      </c>
      <c r="U11" s="63">
        <f>IFERROR(T11/J11,"")</f>
        <v>0.79740486951450651</v>
      </c>
    </row>
    <row r="12" spans="1:21" x14ac:dyDescent="0.2">
      <c r="A12" s="229"/>
      <c r="B12" s="5" t="s">
        <v>480</v>
      </c>
      <c r="C12" s="8">
        <v>3701048768</v>
      </c>
      <c r="D12" s="36"/>
      <c r="E12" s="13"/>
      <c r="F12" s="12"/>
      <c r="G12" s="77"/>
      <c r="H12" s="21"/>
      <c r="I12" s="23"/>
      <c r="J12" s="23"/>
      <c r="K12" s="22" t="str">
        <f t="shared" si="0"/>
        <v/>
      </c>
      <c r="L12" s="22" t="str">
        <f t="shared" si="0"/>
        <v/>
      </c>
      <c r="M12" s="47"/>
      <c r="N12" s="47"/>
      <c r="O12" s="47"/>
      <c r="P12" s="47" t="str">
        <f t="shared" si="1"/>
        <v/>
      </c>
      <c r="Q12" s="47" t="str">
        <f t="shared" si="1"/>
        <v/>
      </c>
      <c r="R12" s="89"/>
      <c r="S12" s="97"/>
      <c r="U12" s="64"/>
    </row>
    <row r="13" spans="1:21" x14ac:dyDescent="0.2">
      <c r="A13" s="229"/>
      <c r="B13" s="6" t="s">
        <v>51</v>
      </c>
      <c r="C13" s="8">
        <v>3701048768</v>
      </c>
      <c r="D13" s="36" t="s">
        <v>260</v>
      </c>
      <c r="E13" s="13" t="s">
        <v>335</v>
      </c>
      <c r="F13" s="82" t="s">
        <v>220</v>
      </c>
      <c r="G13" s="83">
        <v>0.2</v>
      </c>
      <c r="H13" s="21">
        <v>3192.89</v>
      </c>
      <c r="I13" s="21">
        <v>2700.43</v>
      </c>
      <c r="J13" s="21">
        <v>2958.03</v>
      </c>
      <c r="K13" s="22">
        <f t="shared" si="0"/>
        <v>84.576355590076702</v>
      </c>
      <c r="L13" s="22">
        <f t="shared" si="0"/>
        <v>109.53922153138575</v>
      </c>
      <c r="M13" s="46">
        <v>3119.19</v>
      </c>
      <c r="N13" s="46">
        <v>3119.19</v>
      </c>
      <c r="O13" s="86">
        <v>3549.64</v>
      </c>
      <c r="P13" s="47">
        <f t="shared" si="1"/>
        <v>100</v>
      </c>
      <c r="Q13" s="51">
        <f t="shared" si="1"/>
        <v>113.80005706609728</v>
      </c>
      <c r="R13" s="254" t="s">
        <v>381</v>
      </c>
      <c r="S13" s="68">
        <f t="shared" ref="S13:S18" si="3">IF(G13=20%,ROUND(N13/1.2,2),IF(G13=5%,ROUND(N13/1.05,2),N13))</f>
        <v>2599.33</v>
      </c>
      <c r="T13" s="68">
        <f t="shared" ref="T13:T18" si="4">IF($G13=20%,ROUND(O13/1.2,2),IF($G13=5%,ROUND(O13/1.05,2),O13))</f>
        <v>2958.03</v>
      </c>
      <c r="U13" s="65">
        <f t="shared" ref="U13:U18" si="5">IFERROR(T13/J13,"")</f>
        <v>1</v>
      </c>
    </row>
    <row r="14" spans="1:21" x14ac:dyDescent="0.2">
      <c r="A14" s="229"/>
      <c r="B14" s="6" t="s">
        <v>52</v>
      </c>
      <c r="C14" s="8">
        <v>3701048768</v>
      </c>
      <c r="D14" s="36" t="s">
        <v>260</v>
      </c>
      <c r="E14" s="13" t="s">
        <v>335</v>
      </c>
      <c r="F14" s="82" t="s">
        <v>220</v>
      </c>
      <c r="G14" s="83">
        <v>0.2</v>
      </c>
      <c r="H14" s="21">
        <v>5593.49</v>
      </c>
      <c r="I14" s="21">
        <v>4879.84</v>
      </c>
      <c r="J14" s="21">
        <v>5155.32</v>
      </c>
      <c r="K14" s="22">
        <f t="shared" si="0"/>
        <v>87.241418148597745</v>
      </c>
      <c r="L14" s="22">
        <f t="shared" si="0"/>
        <v>105.64526705793631</v>
      </c>
      <c r="M14" s="46">
        <v>3119.19</v>
      </c>
      <c r="N14" s="46">
        <v>3119.19</v>
      </c>
      <c r="O14" s="86">
        <v>3549.64</v>
      </c>
      <c r="P14" s="47">
        <f t="shared" si="1"/>
        <v>100</v>
      </c>
      <c r="Q14" s="47">
        <f t="shared" si="1"/>
        <v>113.80005706609728</v>
      </c>
      <c r="R14" s="254"/>
      <c r="S14" s="68">
        <f t="shared" si="3"/>
        <v>2599.33</v>
      </c>
      <c r="T14" s="68">
        <f t="shared" si="4"/>
        <v>2958.03</v>
      </c>
      <c r="U14" s="63">
        <f t="shared" si="5"/>
        <v>0.57378203486883461</v>
      </c>
    </row>
    <row r="15" spans="1:21" x14ac:dyDescent="0.2">
      <c r="A15" s="229"/>
      <c r="B15" s="6" t="s">
        <v>53</v>
      </c>
      <c r="C15" s="8">
        <v>3701048768</v>
      </c>
      <c r="D15" s="36" t="s">
        <v>260</v>
      </c>
      <c r="E15" s="13" t="s">
        <v>335</v>
      </c>
      <c r="F15" s="82" t="s">
        <v>220</v>
      </c>
      <c r="G15" s="83">
        <v>0.2</v>
      </c>
      <c r="H15" s="21">
        <v>4509.2</v>
      </c>
      <c r="I15" s="21">
        <v>4096.54</v>
      </c>
      <c r="J15" s="21">
        <v>4388.25</v>
      </c>
      <c r="K15" s="22">
        <f t="shared" si="0"/>
        <v>90.848487536591861</v>
      </c>
      <c r="L15" s="22">
        <f t="shared" si="0"/>
        <v>107.12088738301102</v>
      </c>
      <c r="M15" s="46">
        <v>3119.19</v>
      </c>
      <c r="N15" s="46">
        <v>3119.19</v>
      </c>
      <c r="O15" s="86">
        <v>3549.64</v>
      </c>
      <c r="P15" s="47">
        <f t="shared" si="1"/>
        <v>100</v>
      </c>
      <c r="Q15" s="47">
        <f t="shared" si="1"/>
        <v>113.80005706609728</v>
      </c>
      <c r="R15" s="254" t="s">
        <v>435</v>
      </c>
      <c r="S15" s="68">
        <f t="shared" si="3"/>
        <v>2599.33</v>
      </c>
      <c r="T15" s="68">
        <f t="shared" si="4"/>
        <v>2958.03</v>
      </c>
      <c r="U15" s="63">
        <f t="shared" si="5"/>
        <v>0.67407964450521285</v>
      </c>
    </row>
    <row r="16" spans="1:21" x14ac:dyDescent="0.2">
      <c r="A16" s="229"/>
      <c r="B16" s="6" t="s">
        <v>54</v>
      </c>
      <c r="C16" s="8">
        <v>3701048768</v>
      </c>
      <c r="D16" s="36" t="s">
        <v>260</v>
      </c>
      <c r="E16" s="13" t="s">
        <v>335</v>
      </c>
      <c r="F16" s="82" t="s">
        <v>220</v>
      </c>
      <c r="G16" s="83">
        <v>0.2</v>
      </c>
      <c r="H16" s="21">
        <v>2791.97</v>
      </c>
      <c r="I16" s="21">
        <v>2436.5500000000002</v>
      </c>
      <c r="J16" s="21">
        <v>2707.28</v>
      </c>
      <c r="K16" s="22">
        <f t="shared" si="0"/>
        <v>87.269920522068659</v>
      </c>
      <c r="L16" s="22">
        <f t="shared" si="0"/>
        <v>111.11120231474831</v>
      </c>
      <c r="M16" s="46">
        <v>2495.73</v>
      </c>
      <c r="N16" s="46">
        <v>2495.73</v>
      </c>
      <c r="O16" s="46">
        <v>2840.14</v>
      </c>
      <c r="P16" s="47">
        <f t="shared" si="1"/>
        <v>100</v>
      </c>
      <c r="Q16" s="47">
        <f t="shared" si="1"/>
        <v>113.7999703493567</v>
      </c>
      <c r="R16" s="254"/>
      <c r="S16" s="68">
        <f t="shared" si="3"/>
        <v>2079.7800000000002</v>
      </c>
      <c r="T16" s="68">
        <f t="shared" si="4"/>
        <v>2366.7800000000002</v>
      </c>
      <c r="U16" s="63">
        <f t="shared" si="5"/>
        <v>0.87422800744658846</v>
      </c>
    </row>
    <row r="17" spans="1:21" x14ac:dyDescent="0.2">
      <c r="A17" s="229"/>
      <c r="B17" s="6" t="s">
        <v>55</v>
      </c>
      <c r="C17" s="8">
        <v>3701048768</v>
      </c>
      <c r="D17" s="36" t="s">
        <v>260</v>
      </c>
      <c r="E17" s="13" t="s">
        <v>335</v>
      </c>
      <c r="F17" s="82" t="s">
        <v>220</v>
      </c>
      <c r="G17" s="83">
        <v>0.2</v>
      </c>
      <c r="H17" s="21">
        <v>8529.2199999999993</v>
      </c>
      <c r="I17" s="21">
        <v>7735.05</v>
      </c>
      <c r="J17" s="21">
        <v>7737.2</v>
      </c>
      <c r="K17" s="22">
        <f t="shared" si="0"/>
        <v>90.688832038568606</v>
      </c>
      <c r="L17" s="22">
        <f t="shared" si="0"/>
        <v>100.02779555400416</v>
      </c>
      <c r="M17" s="46">
        <v>3486.57</v>
      </c>
      <c r="N17" s="46">
        <v>3486.57</v>
      </c>
      <c r="O17" s="106">
        <v>3729.4</v>
      </c>
      <c r="P17" s="47">
        <f t="shared" si="1"/>
        <v>100</v>
      </c>
      <c r="Q17" s="47">
        <f t="shared" si="1"/>
        <v>106.96472464341747</v>
      </c>
      <c r="R17" s="254"/>
      <c r="S17" s="68">
        <f t="shared" si="3"/>
        <v>2905.48</v>
      </c>
      <c r="T17" s="68">
        <f t="shared" si="4"/>
        <v>3107.83</v>
      </c>
      <c r="U17" s="63">
        <f t="shared" si="5"/>
        <v>0.4016737320994675</v>
      </c>
    </row>
    <row r="18" spans="1:21" x14ac:dyDescent="0.2">
      <c r="A18" s="229"/>
      <c r="B18" s="6" t="s">
        <v>56</v>
      </c>
      <c r="C18" s="8">
        <v>3701048768</v>
      </c>
      <c r="D18" s="36" t="s">
        <v>260</v>
      </c>
      <c r="E18" s="13" t="s">
        <v>335</v>
      </c>
      <c r="F18" s="82" t="s">
        <v>220</v>
      </c>
      <c r="G18" s="83">
        <v>0.2</v>
      </c>
      <c r="H18" s="21">
        <v>11553.06</v>
      </c>
      <c r="I18" s="21">
        <v>10182.25</v>
      </c>
      <c r="J18" s="21">
        <v>10185.94</v>
      </c>
      <c r="K18" s="22">
        <f t="shared" si="0"/>
        <v>88.134658696483882</v>
      </c>
      <c r="L18" s="22">
        <f t="shared" si="0"/>
        <v>100.03623953448404</v>
      </c>
      <c r="M18" s="46">
        <v>3486.57</v>
      </c>
      <c r="N18" s="46">
        <v>3486.57</v>
      </c>
      <c r="O18" s="106">
        <v>3729.4</v>
      </c>
      <c r="P18" s="47">
        <f t="shared" si="1"/>
        <v>100</v>
      </c>
      <c r="Q18" s="47">
        <f t="shared" si="1"/>
        <v>106.96472464341747</v>
      </c>
      <c r="R18" s="254"/>
      <c r="S18" s="68">
        <f t="shared" si="3"/>
        <v>2905.48</v>
      </c>
      <c r="T18" s="68">
        <f t="shared" si="4"/>
        <v>3107.83</v>
      </c>
      <c r="U18" s="63">
        <f t="shared" si="5"/>
        <v>0.30510978859094001</v>
      </c>
    </row>
    <row r="19" spans="1:21" x14ac:dyDescent="0.2">
      <c r="A19" s="229"/>
      <c r="B19" s="6" t="s">
        <v>57</v>
      </c>
      <c r="C19" s="8">
        <v>3701048768</v>
      </c>
      <c r="D19" s="36" t="s">
        <v>260</v>
      </c>
      <c r="E19" s="13" t="s">
        <v>335</v>
      </c>
      <c r="F19" s="82" t="s">
        <v>220</v>
      </c>
      <c r="G19" s="83">
        <v>0.2</v>
      </c>
      <c r="H19" s="21">
        <v>3256.39</v>
      </c>
      <c r="I19" s="21">
        <v>2545.63</v>
      </c>
      <c r="J19" s="21">
        <v>2801.41</v>
      </c>
      <c r="K19" s="22">
        <f t="shared" si="0"/>
        <v>78.173376039110792</v>
      </c>
      <c r="L19" s="22">
        <f t="shared" si="0"/>
        <v>110.04780741898861</v>
      </c>
      <c r="M19" s="46"/>
      <c r="N19" s="48"/>
      <c r="O19" s="46"/>
      <c r="P19" s="46"/>
      <c r="Q19" s="46"/>
      <c r="R19" s="254"/>
      <c r="T19" s="68"/>
      <c r="U19" s="63"/>
    </row>
    <row r="20" spans="1:21" ht="31.5" x14ac:dyDescent="0.2">
      <c r="A20" s="229"/>
      <c r="B20" s="5" t="s">
        <v>50</v>
      </c>
      <c r="C20" s="8">
        <v>3707001244</v>
      </c>
      <c r="D20" s="36" t="s">
        <v>258</v>
      </c>
      <c r="E20" s="13" t="s">
        <v>335</v>
      </c>
      <c r="F20" s="12" t="s">
        <v>220</v>
      </c>
      <c r="G20" s="77">
        <v>0.2</v>
      </c>
      <c r="H20" s="25">
        <v>2166.94</v>
      </c>
      <c r="I20" s="25">
        <v>2166.94</v>
      </c>
      <c r="J20" s="25">
        <v>2236.87</v>
      </c>
      <c r="K20" s="22">
        <f t="shared" si="0"/>
        <v>100</v>
      </c>
      <c r="L20" s="22">
        <f t="shared" si="0"/>
        <v>103.22713134650705</v>
      </c>
      <c r="M20" s="46">
        <v>2011.07</v>
      </c>
      <c r="N20" s="46">
        <v>2011.07</v>
      </c>
      <c r="O20" s="46">
        <v>2288.6</v>
      </c>
      <c r="P20" s="47">
        <f t="shared" ref="P20:Q27" si="6">IFERROR(N20/M20*100,"")</f>
        <v>100</v>
      </c>
      <c r="Q20" s="47">
        <f t="shared" si="6"/>
        <v>113.80011635596972</v>
      </c>
      <c r="R20" s="178" t="s">
        <v>351</v>
      </c>
      <c r="S20" s="68">
        <f>IF(G20=20%,ROUND(N20/1.2,2),IF(G20=5%,ROUND(N20/1.05,2),N20))</f>
        <v>1675.89</v>
      </c>
      <c r="T20" s="68">
        <f t="shared" ref="T20:T21" si="7">IF($G20=20%,ROUND(O20/1.2,2),IF($G20=5%,ROUND(O20/1.05,2),O20))</f>
        <v>1907.17</v>
      </c>
      <c r="U20" s="63">
        <f>IFERROR(T20/J20,"")</f>
        <v>0.85260654396545177</v>
      </c>
    </row>
    <row r="21" spans="1:21" x14ac:dyDescent="0.2">
      <c r="A21" s="229" t="s">
        <v>14</v>
      </c>
      <c r="B21" s="5" t="s">
        <v>119</v>
      </c>
      <c r="C21" s="8">
        <v>3701000050</v>
      </c>
      <c r="D21" s="36" t="s">
        <v>258</v>
      </c>
      <c r="E21" s="13" t="s">
        <v>335</v>
      </c>
      <c r="F21" s="12" t="s">
        <v>220</v>
      </c>
      <c r="G21" s="77">
        <v>0.2</v>
      </c>
      <c r="H21" s="21">
        <v>2390.23</v>
      </c>
      <c r="I21" s="21">
        <v>2390.23</v>
      </c>
      <c r="J21" s="21">
        <v>2720.08</v>
      </c>
      <c r="K21" s="22">
        <f t="shared" si="0"/>
        <v>100</v>
      </c>
      <c r="L21" s="22">
        <f t="shared" si="0"/>
        <v>113.79992720365821</v>
      </c>
      <c r="M21" s="46">
        <v>2868.28</v>
      </c>
      <c r="N21" s="46">
        <v>2868.28</v>
      </c>
      <c r="O21" s="46">
        <v>3264.1</v>
      </c>
      <c r="P21" s="47">
        <f t="shared" si="6"/>
        <v>100</v>
      </c>
      <c r="Q21" s="51">
        <f t="shared" si="6"/>
        <v>113.79990795877669</v>
      </c>
      <c r="R21" s="178" t="s">
        <v>372</v>
      </c>
      <c r="S21" s="68">
        <f>IF(G21=20%,ROUND(N21/1.2,2),IF(G21=5%,ROUND(N21/1.05,2),N21))</f>
        <v>2390.23</v>
      </c>
      <c r="T21" s="68">
        <f t="shared" si="7"/>
        <v>2720.08</v>
      </c>
      <c r="U21" s="65">
        <f>IFERROR(T21/J21,"")</f>
        <v>1</v>
      </c>
    </row>
    <row r="22" spans="1:21" x14ac:dyDescent="0.2">
      <c r="A22" s="229"/>
      <c r="B22" s="5" t="s">
        <v>120</v>
      </c>
      <c r="C22" s="8">
        <v>3701048535</v>
      </c>
      <c r="D22" s="36" t="s">
        <v>268</v>
      </c>
      <c r="E22" s="13" t="s">
        <v>335</v>
      </c>
      <c r="F22" s="12" t="s">
        <v>118</v>
      </c>
      <c r="G22" s="77">
        <v>0.2</v>
      </c>
      <c r="H22" s="21">
        <v>2841.04</v>
      </c>
      <c r="I22" s="21">
        <v>2841.04</v>
      </c>
      <c r="J22" s="21">
        <v>3130.74</v>
      </c>
      <c r="K22" s="22">
        <f t="shared" si="0"/>
        <v>100</v>
      </c>
      <c r="L22" s="22">
        <f t="shared" si="0"/>
        <v>110.19697012361669</v>
      </c>
      <c r="M22" s="47"/>
      <c r="N22" s="34"/>
      <c r="O22" s="47"/>
      <c r="P22" s="47" t="str">
        <f t="shared" si="6"/>
        <v/>
      </c>
      <c r="Q22" s="47" t="str">
        <f t="shared" si="6"/>
        <v/>
      </c>
      <c r="R22" s="254" t="s">
        <v>340</v>
      </c>
      <c r="U22" s="64"/>
    </row>
    <row r="23" spans="1:21" ht="47.25" x14ac:dyDescent="0.2">
      <c r="A23" s="229"/>
      <c r="B23" s="20" t="s">
        <v>122</v>
      </c>
      <c r="C23" s="8">
        <v>3701048535</v>
      </c>
      <c r="D23" s="36" t="s">
        <v>268</v>
      </c>
      <c r="E23" s="13" t="s">
        <v>335</v>
      </c>
      <c r="F23" s="12" t="s">
        <v>184</v>
      </c>
      <c r="G23" s="77">
        <v>0.2</v>
      </c>
      <c r="H23" s="24"/>
      <c r="I23" s="39"/>
      <c r="J23" s="39"/>
      <c r="K23" s="24" t="str">
        <f t="shared" si="0"/>
        <v/>
      </c>
      <c r="L23" s="24" t="str">
        <f t="shared" si="0"/>
        <v/>
      </c>
      <c r="M23" s="46">
        <v>2512.5500000000002</v>
      </c>
      <c r="N23" s="46">
        <v>2512.5500000000002</v>
      </c>
      <c r="O23" s="46">
        <v>2859.28</v>
      </c>
      <c r="P23" s="47">
        <f t="shared" si="6"/>
        <v>100</v>
      </c>
      <c r="Q23" s="47">
        <f t="shared" si="6"/>
        <v>113.79992437961432</v>
      </c>
      <c r="R23" s="254"/>
      <c r="S23" s="68">
        <f>IF(G23=20%,ROUND(N23/1.2,2),IF(G23=5%,ROUND(N23/1.05,2),N23))</f>
        <v>2093.79</v>
      </c>
      <c r="T23" s="68">
        <f t="shared" ref="T23:T24" si="8">IF($G23=20%,ROUND(O23/1.2,2),IF($G23=5%,ROUND(O23/1.05,2),O23))</f>
        <v>2382.73</v>
      </c>
      <c r="U23" s="63">
        <f>IFERROR(T23/J22,"")</f>
        <v>0.76107565623462825</v>
      </c>
    </row>
    <row r="24" spans="1:21" ht="47.25" x14ac:dyDescent="0.2">
      <c r="A24" s="229"/>
      <c r="B24" s="20" t="s">
        <v>121</v>
      </c>
      <c r="C24" s="8">
        <v>3701048535</v>
      </c>
      <c r="D24" s="36" t="s">
        <v>268</v>
      </c>
      <c r="E24" s="13" t="s">
        <v>335</v>
      </c>
      <c r="F24" s="12" t="s">
        <v>184</v>
      </c>
      <c r="G24" s="77">
        <v>0.2</v>
      </c>
      <c r="H24" s="24"/>
      <c r="I24" s="39"/>
      <c r="J24" s="39"/>
      <c r="K24" s="24" t="str">
        <f t="shared" si="0"/>
        <v/>
      </c>
      <c r="L24" s="24" t="str">
        <f t="shared" si="0"/>
        <v/>
      </c>
      <c r="M24" s="46">
        <v>3065.24</v>
      </c>
      <c r="N24" s="46">
        <v>3065.24</v>
      </c>
      <c r="O24" s="86">
        <v>3488.24</v>
      </c>
      <c r="P24" s="47">
        <f t="shared" si="6"/>
        <v>100</v>
      </c>
      <c r="Q24" s="47">
        <f t="shared" si="6"/>
        <v>113.79989821351673</v>
      </c>
      <c r="R24" s="254"/>
      <c r="S24" s="68">
        <f>IF(G24=20%,ROUND(N24/1.2,2),IF(G24=5%,ROUND(N24/1.05,2),N24))</f>
        <v>2554.37</v>
      </c>
      <c r="T24" s="68">
        <f t="shared" si="8"/>
        <v>2906.87</v>
      </c>
      <c r="U24" s="63">
        <f>IFERROR(T24/J22,"")</f>
        <v>0.92849294416016659</v>
      </c>
    </row>
    <row r="25" spans="1:21" ht="15.75" customHeight="1" x14ac:dyDescent="0.2">
      <c r="A25" s="229" t="s">
        <v>0</v>
      </c>
      <c r="B25" s="49" t="s">
        <v>318</v>
      </c>
      <c r="C25" s="8">
        <v>7606114295</v>
      </c>
      <c r="D25" s="36"/>
      <c r="E25" s="13"/>
      <c r="F25" s="12"/>
      <c r="G25" s="77"/>
      <c r="H25" s="25"/>
      <c r="I25" s="23"/>
      <c r="J25" s="23"/>
      <c r="K25" s="26" t="str">
        <f t="shared" si="0"/>
        <v/>
      </c>
      <c r="L25" s="26" t="str">
        <f t="shared" si="0"/>
        <v/>
      </c>
      <c r="M25" s="32"/>
      <c r="N25" s="41"/>
      <c r="O25" s="32"/>
      <c r="P25" s="32" t="str">
        <f t="shared" si="6"/>
        <v/>
      </c>
      <c r="Q25" s="32" t="str">
        <f t="shared" si="6"/>
        <v/>
      </c>
      <c r="R25" s="254" t="s">
        <v>436</v>
      </c>
      <c r="U25" s="64"/>
    </row>
    <row r="26" spans="1:21" x14ac:dyDescent="0.2">
      <c r="A26" s="229"/>
      <c r="B26" s="6" t="s">
        <v>166</v>
      </c>
      <c r="C26" s="8">
        <v>7606114295</v>
      </c>
      <c r="D26" s="36" t="s">
        <v>338</v>
      </c>
      <c r="E26" s="13" t="s">
        <v>335</v>
      </c>
      <c r="F26" s="12" t="s">
        <v>220</v>
      </c>
      <c r="G26" s="77">
        <v>0.2</v>
      </c>
      <c r="H26" s="69">
        <v>2504.13</v>
      </c>
      <c r="I26" s="21">
        <v>2504.13</v>
      </c>
      <c r="J26" s="21">
        <v>3292.58</v>
      </c>
      <c r="K26" s="22">
        <f t="shared" si="0"/>
        <v>100</v>
      </c>
      <c r="L26" s="22">
        <f t="shared" si="0"/>
        <v>131.485985152528</v>
      </c>
      <c r="M26" s="46">
        <v>2618.0300000000002</v>
      </c>
      <c r="N26" s="46">
        <v>2618.0300000000002</v>
      </c>
      <c r="O26" s="46">
        <v>2979.32</v>
      </c>
      <c r="P26" s="47">
        <f t="shared" si="6"/>
        <v>100</v>
      </c>
      <c r="Q26" s="47">
        <f t="shared" si="6"/>
        <v>113.80007104578634</v>
      </c>
      <c r="R26" s="254"/>
      <c r="S26" s="68">
        <f>IF(G26=20%,ROUND(N26/1.2,2),IF(G26=5%,ROUND(N26/1.05,2),N26))</f>
        <v>2181.69</v>
      </c>
      <c r="T26" s="68">
        <f t="shared" ref="T26:T27" si="9">IF($G26=20%,ROUND(O26/1.2,2),IF($G26=5%,ROUND(O26/1.05,2),O26))</f>
        <v>2482.77</v>
      </c>
      <c r="U26" s="63">
        <f>IFERROR(T26/J26,"")</f>
        <v>0.75405001548937312</v>
      </c>
    </row>
    <row r="27" spans="1:21" x14ac:dyDescent="0.2">
      <c r="A27" s="229"/>
      <c r="B27" s="6" t="s">
        <v>167</v>
      </c>
      <c r="C27" s="8">
        <v>7606114295</v>
      </c>
      <c r="D27" s="36" t="s">
        <v>338</v>
      </c>
      <c r="E27" s="13" t="s">
        <v>335</v>
      </c>
      <c r="F27" s="12" t="s">
        <v>220</v>
      </c>
      <c r="G27" s="77">
        <v>0.2</v>
      </c>
      <c r="H27" s="21">
        <v>3662.48</v>
      </c>
      <c r="I27" s="21">
        <v>3662.48</v>
      </c>
      <c r="J27" s="21">
        <v>5183.53</v>
      </c>
      <c r="K27" s="22">
        <f t="shared" si="0"/>
        <v>100</v>
      </c>
      <c r="L27" s="22">
        <f t="shared" si="0"/>
        <v>141.53060221489264</v>
      </c>
      <c r="M27" s="46">
        <v>3486.57</v>
      </c>
      <c r="N27" s="46">
        <v>3486.57</v>
      </c>
      <c r="O27" s="106">
        <v>3729.4</v>
      </c>
      <c r="P27" s="47">
        <f t="shared" si="6"/>
        <v>100</v>
      </c>
      <c r="Q27" s="47">
        <f t="shared" si="6"/>
        <v>106.96472464341747</v>
      </c>
      <c r="R27" s="254"/>
      <c r="S27" s="68">
        <f>IF(G27=20%,ROUND(N27/1.2,2),IF(G27=5%,ROUND(N27/1.05,2),N27))</f>
        <v>2905.48</v>
      </c>
      <c r="T27" s="68">
        <f t="shared" si="9"/>
        <v>3107.83</v>
      </c>
      <c r="U27" s="63">
        <f>IFERROR(T27/J27,"")</f>
        <v>0.59955860195658173</v>
      </c>
    </row>
    <row r="28" spans="1:21" x14ac:dyDescent="0.2">
      <c r="A28" s="229"/>
      <c r="B28" s="49" t="s">
        <v>64</v>
      </c>
      <c r="C28" s="8">
        <v>3704562555</v>
      </c>
      <c r="D28" s="36"/>
      <c r="E28" s="13"/>
      <c r="F28" s="12"/>
      <c r="G28" s="77"/>
      <c r="H28" s="21"/>
      <c r="I28" s="23"/>
      <c r="J28" s="23"/>
      <c r="K28" s="22"/>
      <c r="L28" s="22"/>
      <c r="M28" s="46"/>
      <c r="N28" s="48"/>
      <c r="O28" s="46"/>
      <c r="P28" s="47"/>
      <c r="Q28" s="47"/>
      <c r="R28" s="254" t="s">
        <v>437</v>
      </c>
      <c r="T28" s="68"/>
      <c r="U28" s="63"/>
    </row>
    <row r="29" spans="1:21" x14ac:dyDescent="0.2">
      <c r="A29" s="229"/>
      <c r="B29" s="6" t="s">
        <v>161</v>
      </c>
      <c r="C29" s="8">
        <v>3704562555</v>
      </c>
      <c r="D29" s="36" t="s">
        <v>258</v>
      </c>
      <c r="E29" s="13" t="s">
        <v>335</v>
      </c>
      <c r="F29" s="12" t="s">
        <v>220</v>
      </c>
      <c r="G29" s="77">
        <v>0.2</v>
      </c>
      <c r="H29" s="21">
        <v>5478.13</v>
      </c>
      <c r="I29" s="21">
        <v>5478.13</v>
      </c>
      <c r="J29" s="21">
        <v>5811.12</v>
      </c>
      <c r="K29" s="22">
        <f t="shared" ref="K29:L67" si="10">IFERROR(I29/H29*100,"")</f>
        <v>100</v>
      </c>
      <c r="L29" s="22">
        <f t="shared" si="10"/>
        <v>106.07853409831456</v>
      </c>
      <c r="M29" s="47"/>
      <c r="N29" s="34"/>
      <c r="O29" s="47"/>
      <c r="P29" s="47"/>
      <c r="Q29" s="47"/>
      <c r="R29" s="254"/>
      <c r="T29" s="68"/>
      <c r="U29" s="63"/>
    </row>
    <row r="30" spans="1:21" x14ac:dyDescent="0.2">
      <c r="A30" s="229"/>
      <c r="B30" s="6" t="s">
        <v>162</v>
      </c>
      <c r="C30" s="8">
        <v>3704562555</v>
      </c>
      <c r="D30" s="36" t="s">
        <v>258</v>
      </c>
      <c r="E30" s="13" t="s">
        <v>335</v>
      </c>
      <c r="F30" s="12" t="s">
        <v>220</v>
      </c>
      <c r="G30" s="77">
        <v>0.2</v>
      </c>
      <c r="H30" s="21">
        <v>4683.5600000000004</v>
      </c>
      <c r="I30" s="21">
        <v>4592.78</v>
      </c>
      <c r="J30" s="21">
        <v>4889.1499999999996</v>
      </c>
      <c r="K30" s="22">
        <f t="shared" si="10"/>
        <v>98.061730820145343</v>
      </c>
      <c r="L30" s="22">
        <f t="shared" si="10"/>
        <v>106.45295441976319</v>
      </c>
      <c r="M30" s="46">
        <v>3486.57</v>
      </c>
      <c r="N30" s="46">
        <v>3486.57</v>
      </c>
      <c r="O30" s="106">
        <v>3729.4</v>
      </c>
      <c r="P30" s="47">
        <f t="shared" ref="P30:Q38" si="11">IFERROR(N30/M30*100,"")</f>
        <v>100</v>
      </c>
      <c r="Q30" s="47">
        <f t="shared" si="11"/>
        <v>106.96472464341747</v>
      </c>
      <c r="R30" s="254"/>
      <c r="S30" s="68">
        <f>IF(G30=20%,ROUND(N30/1.2,2),IF(G30=5%,ROUND(N30/1.05,2),N30))</f>
        <v>2905.48</v>
      </c>
      <c r="T30" s="68">
        <f t="shared" ref="T30:T32" si="12">IF($G30=20%,ROUND(O30/1.2,2),IF($G30=5%,ROUND(O30/1.05,2),O30))</f>
        <v>3107.83</v>
      </c>
      <c r="U30" s="63">
        <f>IFERROR(T30/J30,"")</f>
        <v>0.63565855005471306</v>
      </c>
    </row>
    <row r="31" spans="1:21" x14ac:dyDescent="0.2">
      <c r="A31" s="229"/>
      <c r="B31" s="6" t="s">
        <v>165</v>
      </c>
      <c r="C31" s="8">
        <v>3704562555</v>
      </c>
      <c r="D31" s="36" t="s">
        <v>258</v>
      </c>
      <c r="E31" s="13" t="s">
        <v>335</v>
      </c>
      <c r="F31" s="12" t="s">
        <v>220</v>
      </c>
      <c r="G31" s="77">
        <v>0.2</v>
      </c>
      <c r="H31" s="21">
        <v>3599.68</v>
      </c>
      <c r="I31" s="21">
        <v>3372.73</v>
      </c>
      <c r="J31" s="21">
        <v>3680.17</v>
      </c>
      <c r="K31" s="22">
        <f t="shared" si="10"/>
        <v>93.695272913147846</v>
      </c>
      <c r="L31" s="22">
        <f t="shared" si="10"/>
        <v>109.11546432711781</v>
      </c>
      <c r="M31" s="46">
        <v>3486.57</v>
      </c>
      <c r="N31" s="46">
        <v>3486.57</v>
      </c>
      <c r="O31" s="106">
        <v>3729.4</v>
      </c>
      <c r="P31" s="47">
        <f t="shared" si="11"/>
        <v>100</v>
      </c>
      <c r="Q31" s="47">
        <f t="shared" si="11"/>
        <v>106.96472464341747</v>
      </c>
      <c r="R31" s="254"/>
      <c r="S31" s="68">
        <f>IF(G31=20%,ROUND(N31/1.2,2),IF(G31=5%,ROUND(N31/1.05,2),N31))</f>
        <v>2905.48</v>
      </c>
      <c r="T31" s="68">
        <f t="shared" si="12"/>
        <v>3107.83</v>
      </c>
      <c r="U31" s="63">
        <f>IFERROR(T31/J31,"")</f>
        <v>0.84448001043430054</v>
      </c>
    </row>
    <row r="32" spans="1:21" x14ac:dyDescent="0.2">
      <c r="A32" s="229"/>
      <c r="B32" s="6" t="s">
        <v>505</v>
      </c>
      <c r="C32" s="8">
        <v>3704562555</v>
      </c>
      <c r="D32" s="36" t="s">
        <v>258</v>
      </c>
      <c r="E32" s="13" t="s">
        <v>335</v>
      </c>
      <c r="F32" s="12" t="s">
        <v>220</v>
      </c>
      <c r="G32" s="77">
        <v>0.2</v>
      </c>
      <c r="H32" s="21">
        <v>3452.4</v>
      </c>
      <c r="I32" s="21">
        <v>2967.35</v>
      </c>
      <c r="J32" s="21">
        <v>3243.32</v>
      </c>
      <c r="K32" s="22">
        <f t="shared" si="10"/>
        <v>85.95035337736067</v>
      </c>
      <c r="L32" s="22">
        <f t="shared" si="10"/>
        <v>109.30021736566297</v>
      </c>
      <c r="M32" s="46">
        <v>3078.91</v>
      </c>
      <c r="N32" s="46">
        <v>3078.91</v>
      </c>
      <c r="O32" s="86">
        <v>3503.8</v>
      </c>
      <c r="P32" s="47">
        <f t="shared" si="11"/>
        <v>100</v>
      </c>
      <c r="Q32" s="47">
        <f t="shared" si="11"/>
        <v>113.80001364119121</v>
      </c>
      <c r="R32" s="254"/>
      <c r="S32" s="68">
        <f>IF(G32=20%,ROUND(N32/1.2,2),IF(G32=5%,ROUND(N32/1.05,2),N32))</f>
        <v>2565.7600000000002</v>
      </c>
      <c r="T32" s="68">
        <f t="shared" si="12"/>
        <v>2919.83</v>
      </c>
      <c r="U32" s="63">
        <f>IFERROR(T32/J32,"")</f>
        <v>0.90025961052255088</v>
      </c>
    </row>
    <row r="33" spans="1:21" x14ac:dyDescent="0.2">
      <c r="A33" s="229"/>
      <c r="B33" s="49" t="s">
        <v>254</v>
      </c>
      <c r="C33" s="8">
        <v>370142619102</v>
      </c>
      <c r="D33" s="36"/>
      <c r="E33" s="43"/>
      <c r="F33" s="12"/>
      <c r="G33" s="77"/>
      <c r="H33" s="21"/>
      <c r="I33" s="23"/>
      <c r="J33" s="23"/>
      <c r="K33" s="22" t="str">
        <f t="shared" si="10"/>
        <v/>
      </c>
      <c r="L33" s="22" t="str">
        <f t="shared" si="10"/>
        <v/>
      </c>
      <c r="M33" s="46"/>
      <c r="N33" s="48"/>
      <c r="O33" s="46"/>
      <c r="P33" s="47" t="str">
        <f t="shared" si="11"/>
        <v/>
      </c>
      <c r="Q33" s="47" t="str">
        <f t="shared" si="11"/>
        <v/>
      </c>
      <c r="R33" s="254" t="s">
        <v>438</v>
      </c>
      <c r="T33" s="68"/>
      <c r="U33" s="63"/>
    </row>
    <row r="34" spans="1:21" x14ac:dyDescent="0.2">
      <c r="A34" s="229"/>
      <c r="B34" s="6" t="s">
        <v>164</v>
      </c>
      <c r="C34" s="8">
        <v>370142619102</v>
      </c>
      <c r="D34" s="36" t="s">
        <v>263</v>
      </c>
      <c r="E34" s="13" t="s">
        <v>335</v>
      </c>
      <c r="F34" s="12" t="s">
        <v>117</v>
      </c>
      <c r="G34" s="77" t="s">
        <v>387</v>
      </c>
      <c r="H34" s="21">
        <v>5626.73</v>
      </c>
      <c r="I34" s="21">
        <v>5626.73</v>
      </c>
      <c r="J34" s="21">
        <v>5978.19</v>
      </c>
      <c r="K34" s="22">
        <f t="shared" si="10"/>
        <v>100</v>
      </c>
      <c r="L34" s="22">
        <f t="shared" si="10"/>
        <v>106.24625670682617</v>
      </c>
      <c r="M34" s="46">
        <v>3486.57</v>
      </c>
      <c r="N34" s="46">
        <v>3486.57</v>
      </c>
      <c r="O34" s="106">
        <v>3729.4</v>
      </c>
      <c r="P34" s="47">
        <f t="shared" si="11"/>
        <v>100</v>
      </c>
      <c r="Q34" s="47">
        <f t="shared" si="11"/>
        <v>106.96472464341747</v>
      </c>
      <c r="R34" s="254"/>
      <c r="S34" s="68">
        <f>IF(G34=20%,ROUND(N34/1.2,2),IF(G34=5%,ROUND(N34/1.05,2),N34))</f>
        <v>3486.57</v>
      </c>
      <c r="T34" s="68">
        <f t="shared" ref="T34:T35" si="13">IF($G34=20%,ROUND(O34/1.2,2),IF($G34=5%,ROUND(O34/1.05,2),O34))</f>
        <v>3729.4</v>
      </c>
      <c r="U34" s="63">
        <f>IFERROR(T34/J34,"")</f>
        <v>0.62383430436302634</v>
      </c>
    </row>
    <row r="35" spans="1:21" x14ac:dyDescent="0.2">
      <c r="A35" s="229"/>
      <c r="B35" s="6" t="s">
        <v>163</v>
      </c>
      <c r="C35" s="8">
        <v>370142619102</v>
      </c>
      <c r="D35" s="36" t="s">
        <v>382</v>
      </c>
      <c r="E35" s="13" t="s">
        <v>335</v>
      </c>
      <c r="F35" s="12" t="s">
        <v>117</v>
      </c>
      <c r="G35" s="77" t="s">
        <v>387</v>
      </c>
      <c r="H35" s="21">
        <v>5406.95</v>
      </c>
      <c r="I35" s="21">
        <v>5406.95</v>
      </c>
      <c r="J35" s="21">
        <v>7856.07</v>
      </c>
      <c r="K35" s="22">
        <f t="shared" si="10"/>
        <v>100</v>
      </c>
      <c r="L35" s="22">
        <f t="shared" si="10"/>
        <v>145.2957767317989</v>
      </c>
      <c r="M35" s="46">
        <v>3486.57</v>
      </c>
      <c r="N35" s="46">
        <v>3486.57</v>
      </c>
      <c r="O35" s="106">
        <v>3729.4</v>
      </c>
      <c r="P35" s="47">
        <f t="shared" si="11"/>
        <v>100</v>
      </c>
      <c r="Q35" s="47">
        <f t="shared" si="11"/>
        <v>106.96472464341747</v>
      </c>
      <c r="R35" s="178" t="s">
        <v>439</v>
      </c>
      <c r="S35" s="68">
        <f>IF(G35=20%,ROUND(N35/1.2,2),IF(G35=5%,ROUND(N35/1.05,2),N35))</f>
        <v>3486.57</v>
      </c>
      <c r="T35" s="68">
        <f t="shared" si="13"/>
        <v>3729.4</v>
      </c>
      <c r="U35" s="63">
        <f>IFERROR(T35/J35,"")</f>
        <v>0.4747157293659553</v>
      </c>
    </row>
    <row r="36" spans="1:21" ht="15.75" customHeight="1" x14ac:dyDescent="0.2">
      <c r="A36" s="242" t="s">
        <v>15</v>
      </c>
      <c r="B36" s="5" t="s">
        <v>49</v>
      </c>
      <c r="C36" s="8">
        <v>3702008951</v>
      </c>
      <c r="D36" s="36"/>
      <c r="E36" s="13"/>
      <c r="F36" s="12"/>
      <c r="G36" s="77"/>
      <c r="H36" s="21"/>
      <c r="I36" s="23"/>
      <c r="J36" s="23"/>
      <c r="K36" s="22" t="str">
        <f t="shared" si="10"/>
        <v/>
      </c>
      <c r="L36" s="22" t="str">
        <f t="shared" si="10"/>
        <v/>
      </c>
      <c r="M36" s="47"/>
      <c r="N36" s="34"/>
      <c r="O36" s="47"/>
      <c r="P36" s="47" t="str">
        <f t="shared" si="11"/>
        <v/>
      </c>
      <c r="Q36" s="47" t="str">
        <f t="shared" si="11"/>
        <v/>
      </c>
      <c r="R36" s="254" t="s">
        <v>440</v>
      </c>
      <c r="U36" s="64"/>
    </row>
    <row r="37" spans="1:21" ht="47.25" x14ac:dyDescent="0.2">
      <c r="A37" s="243"/>
      <c r="B37" s="6" t="s">
        <v>123</v>
      </c>
      <c r="C37" s="8">
        <v>3702008951</v>
      </c>
      <c r="D37" s="36" t="s">
        <v>338</v>
      </c>
      <c r="E37" s="13" t="s">
        <v>335</v>
      </c>
      <c r="F37" s="12" t="s">
        <v>118</v>
      </c>
      <c r="G37" s="77">
        <v>0.2</v>
      </c>
      <c r="H37" s="21">
        <v>2211.6999999999998</v>
      </c>
      <c r="I37" s="21">
        <v>2211.6999999999998</v>
      </c>
      <c r="J37" s="21">
        <v>2338.75</v>
      </c>
      <c r="K37" s="22">
        <f t="shared" si="10"/>
        <v>100</v>
      </c>
      <c r="L37" s="22">
        <f t="shared" si="10"/>
        <v>105.74444997061086</v>
      </c>
      <c r="M37" s="35"/>
      <c r="N37" s="35"/>
      <c r="O37" s="35"/>
      <c r="P37" s="47" t="str">
        <f t="shared" si="11"/>
        <v/>
      </c>
      <c r="Q37" s="47" t="str">
        <f t="shared" si="11"/>
        <v/>
      </c>
      <c r="R37" s="254"/>
      <c r="U37" s="64"/>
    </row>
    <row r="38" spans="1:21" ht="47.25" x14ac:dyDescent="0.2">
      <c r="A38" s="243"/>
      <c r="B38" s="6" t="s">
        <v>211</v>
      </c>
      <c r="C38" s="8">
        <v>3702008951</v>
      </c>
      <c r="D38" s="36" t="s">
        <v>338</v>
      </c>
      <c r="E38" s="13" t="s">
        <v>335</v>
      </c>
      <c r="F38" s="12" t="s">
        <v>220</v>
      </c>
      <c r="G38" s="77">
        <v>0.2</v>
      </c>
      <c r="H38" s="21">
        <v>2807.79</v>
      </c>
      <c r="I38" s="21">
        <v>2807.79</v>
      </c>
      <c r="J38" s="21">
        <v>3222.69</v>
      </c>
      <c r="K38" s="22">
        <f t="shared" si="10"/>
        <v>100</v>
      </c>
      <c r="L38" s="22">
        <f t="shared" si="10"/>
        <v>114.77674612417597</v>
      </c>
      <c r="M38" s="46">
        <v>3369.35</v>
      </c>
      <c r="N38" s="46">
        <v>3369.35</v>
      </c>
      <c r="O38" s="106">
        <v>3729.4</v>
      </c>
      <c r="P38" s="47">
        <f t="shared" si="11"/>
        <v>100</v>
      </c>
      <c r="Q38" s="47">
        <f t="shared" si="11"/>
        <v>110.68603736625759</v>
      </c>
      <c r="R38" s="254"/>
      <c r="S38" s="68">
        <f>IF(G38=20%,ROUND(N38/1.2,2),IF(G38=5%,ROUND(N38/1.05,2),N38))</f>
        <v>2807.79</v>
      </c>
      <c r="T38" s="68">
        <f>IF($G38=20%,ROUND(O38/1.2,2),IF($G38=5%,ROUND(O38/1.05,2),O38))</f>
        <v>3107.83</v>
      </c>
      <c r="U38" s="63">
        <f>IFERROR(T38/J38,"")</f>
        <v>0.96435896719821013</v>
      </c>
    </row>
    <row r="39" spans="1:21" x14ac:dyDescent="0.2">
      <c r="A39" s="243"/>
      <c r="B39" s="5" t="s">
        <v>124</v>
      </c>
      <c r="C39" s="8">
        <v>3702237126</v>
      </c>
      <c r="D39" s="36" t="s">
        <v>258</v>
      </c>
      <c r="E39" s="13" t="s">
        <v>335</v>
      </c>
      <c r="F39" s="12" t="s">
        <v>118</v>
      </c>
      <c r="G39" s="77">
        <v>0.2</v>
      </c>
      <c r="H39" s="21">
        <v>5962.62</v>
      </c>
      <c r="I39" s="21">
        <v>5837.86</v>
      </c>
      <c r="J39" s="21">
        <v>5837.86</v>
      </c>
      <c r="K39" s="22">
        <f t="shared" si="10"/>
        <v>97.90763120909935</v>
      </c>
      <c r="L39" s="22">
        <f t="shared" si="10"/>
        <v>100</v>
      </c>
      <c r="M39" s="35"/>
      <c r="N39" s="35"/>
      <c r="O39" s="35"/>
      <c r="P39" s="35"/>
      <c r="Q39" s="35"/>
      <c r="R39" s="178" t="s">
        <v>343</v>
      </c>
      <c r="U39" s="64"/>
    </row>
    <row r="40" spans="1:21" x14ac:dyDescent="0.2">
      <c r="A40" s="243"/>
      <c r="B40" s="5" t="s">
        <v>415</v>
      </c>
      <c r="C40" s="8">
        <v>3703023335</v>
      </c>
      <c r="D40" s="36"/>
      <c r="E40" s="13"/>
      <c r="F40" s="12"/>
      <c r="G40" s="77"/>
      <c r="H40" s="21"/>
      <c r="I40" s="23"/>
      <c r="J40" s="23"/>
      <c r="K40" s="22" t="str">
        <f t="shared" si="10"/>
        <v/>
      </c>
      <c r="L40" s="22" t="str">
        <f t="shared" si="10"/>
        <v/>
      </c>
      <c r="M40" s="46"/>
      <c r="N40" s="48"/>
      <c r="O40" s="46"/>
      <c r="P40" s="47" t="str">
        <f t="shared" ref="P40:Q64" si="14">IFERROR(N40/M40*100,"")</f>
        <v/>
      </c>
      <c r="Q40" s="47" t="str">
        <f t="shared" si="14"/>
        <v/>
      </c>
      <c r="R40" s="89"/>
      <c r="S40" s="97"/>
      <c r="T40" s="68"/>
      <c r="U40" s="63"/>
    </row>
    <row r="41" spans="1:21" ht="35.25" customHeight="1" x14ac:dyDescent="0.2">
      <c r="A41" s="243"/>
      <c r="B41" s="6" t="s">
        <v>414</v>
      </c>
      <c r="C41" s="8">
        <v>3703023335</v>
      </c>
      <c r="D41" s="36" t="s">
        <v>418</v>
      </c>
      <c r="E41" s="13" t="s">
        <v>566</v>
      </c>
      <c r="F41" s="12" t="s">
        <v>117</v>
      </c>
      <c r="G41" s="77" t="s">
        <v>387</v>
      </c>
      <c r="H41" s="21"/>
      <c r="I41" s="21">
        <v>12335.88</v>
      </c>
      <c r="J41" s="21">
        <v>14129</v>
      </c>
      <c r="K41" s="22" t="str">
        <f t="shared" si="10"/>
        <v/>
      </c>
      <c r="L41" s="22">
        <f t="shared" si="10"/>
        <v>114.5358093626073</v>
      </c>
      <c r="M41" s="46">
        <v>3486.57</v>
      </c>
      <c r="N41" s="46">
        <v>3486.57</v>
      </c>
      <c r="O41" s="106">
        <v>3729.4</v>
      </c>
      <c r="P41" s="47">
        <f t="shared" si="14"/>
        <v>100</v>
      </c>
      <c r="Q41" s="47">
        <f t="shared" si="14"/>
        <v>106.96472464341747</v>
      </c>
      <c r="R41" s="254" t="s">
        <v>441</v>
      </c>
      <c r="S41" s="68">
        <f>IF(G41=20%,ROUND(N41/1.2,2),IF(G41=5%,ROUND(N41/1.05,2),N41))</f>
        <v>3486.57</v>
      </c>
      <c r="T41" s="68">
        <f t="shared" ref="T41:T42" si="15">IF($G41=20%,ROUND(O41/1.2,2),IF($G41=5%,ROUND(O41/1.05,2),O41))</f>
        <v>3729.4</v>
      </c>
      <c r="U41" s="63">
        <f>IFERROR(T41/J41,"")</f>
        <v>0.26395357067025266</v>
      </c>
    </row>
    <row r="42" spans="1:21" x14ac:dyDescent="0.2">
      <c r="A42" s="243"/>
      <c r="B42" s="6" t="s">
        <v>324</v>
      </c>
      <c r="C42" s="8">
        <v>3703023335</v>
      </c>
      <c r="D42" s="36" t="s">
        <v>418</v>
      </c>
      <c r="E42" s="13" t="s">
        <v>566</v>
      </c>
      <c r="F42" s="12" t="s">
        <v>117</v>
      </c>
      <c r="G42" s="77" t="s">
        <v>387</v>
      </c>
      <c r="H42" s="21"/>
      <c r="I42" s="21">
        <v>4977.29</v>
      </c>
      <c r="J42" s="21">
        <v>5777.24</v>
      </c>
      <c r="K42" s="22" t="str">
        <f t="shared" si="10"/>
        <v/>
      </c>
      <c r="L42" s="22">
        <f t="shared" si="10"/>
        <v>116.07199901954677</v>
      </c>
      <c r="M42" s="46">
        <v>3486.57</v>
      </c>
      <c r="N42" s="46">
        <v>3486.57</v>
      </c>
      <c r="O42" s="106">
        <v>3729.4</v>
      </c>
      <c r="P42" s="47">
        <f t="shared" si="14"/>
        <v>100</v>
      </c>
      <c r="Q42" s="47">
        <f t="shared" si="14"/>
        <v>106.96472464341747</v>
      </c>
      <c r="R42" s="254"/>
      <c r="S42" s="68">
        <f>IF(G42=20%,ROUND(N42/1.2,2),IF(G42=5%,ROUND(N42/1.05,2),N42))</f>
        <v>3486.57</v>
      </c>
      <c r="T42" s="68">
        <f t="shared" si="15"/>
        <v>3729.4</v>
      </c>
      <c r="U42" s="63">
        <f>IFERROR(T42/J42,"")</f>
        <v>0.64553316116346215</v>
      </c>
    </row>
    <row r="43" spans="1:21" x14ac:dyDescent="0.2">
      <c r="A43" s="243"/>
      <c r="B43" s="73" t="s">
        <v>25</v>
      </c>
      <c r="C43" s="8">
        <v>3703023335</v>
      </c>
      <c r="D43" s="36" t="s">
        <v>418</v>
      </c>
      <c r="E43" s="13" t="s">
        <v>566</v>
      </c>
      <c r="F43" s="12" t="s">
        <v>117</v>
      </c>
      <c r="G43" s="77" t="s">
        <v>387</v>
      </c>
      <c r="H43" s="21"/>
      <c r="I43" s="21">
        <v>405.44</v>
      </c>
      <c r="J43" s="21">
        <v>405.44</v>
      </c>
      <c r="K43" s="22" t="str">
        <f t="shared" si="10"/>
        <v/>
      </c>
      <c r="L43" s="22">
        <f t="shared" si="10"/>
        <v>100</v>
      </c>
      <c r="M43" s="46"/>
      <c r="N43" s="48"/>
      <c r="O43" s="46"/>
      <c r="P43" s="47" t="str">
        <f t="shared" si="14"/>
        <v/>
      </c>
      <c r="Q43" s="47" t="str">
        <f t="shared" si="14"/>
        <v/>
      </c>
      <c r="R43" s="254"/>
      <c r="T43" s="68"/>
      <c r="U43" s="63"/>
    </row>
    <row r="44" spans="1:21" ht="47.25" x14ac:dyDescent="0.2">
      <c r="A44" s="243"/>
      <c r="B44" s="6" t="s">
        <v>414</v>
      </c>
      <c r="C44" s="8">
        <v>3703023335</v>
      </c>
      <c r="D44" s="36" t="s">
        <v>418</v>
      </c>
      <c r="E44" s="13" t="s">
        <v>567</v>
      </c>
      <c r="F44" s="82" t="s">
        <v>220</v>
      </c>
      <c r="G44" s="83">
        <v>0.05</v>
      </c>
      <c r="H44" s="21"/>
      <c r="I44" s="21"/>
      <c r="J44" s="21">
        <v>14129</v>
      </c>
      <c r="K44" s="22" t="str">
        <f t="shared" si="10"/>
        <v/>
      </c>
      <c r="L44" s="22" t="str">
        <f t="shared" si="10"/>
        <v/>
      </c>
      <c r="M44" s="46"/>
      <c r="N44" s="48"/>
      <c r="O44" s="106">
        <v>3729.4</v>
      </c>
      <c r="P44" s="47"/>
      <c r="Q44" s="47" t="str">
        <f t="shared" si="14"/>
        <v/>
      </c>
      <c r="R44" s="254" t="s">
        <v>568</v>
      </c>
      <c r="T44" s="68">
        <f t="shared" ref="T44:T45" si="16">IF($G44=20%,ROUND(O44/1.2,2),IF($G44=5%,ROUND(O44/1.05,2),O44))</f>
        <v>3551.81</v>
      </c>
      <c r="U44" s="63">
        <f t="shared" ref="U44:U45" si="17">IFERROR(T44/J44,"")</f>
        <v>0.25138438672234409</v>
      </c>
    </row>
    <row r="45" spans="1:21" x14ac:dyDescent="0.2">
      <c r="A45" s="243"/>
      <c r="B45" s="6" t="s">
        <v>324</v>
      </c>
      <c r="C45" s="8">
        <v>3703023335</v>
      </c>
      <c r="D45" s="36" t="s">
        <v>418</v>
      </c>
      <c r="E45" s="13" t="s">
        <v>567</v>
      </c>
      <c r="F45" s="82" t="s">
        <v>220</v>
      </c>
      <c r="G45" s="83">
        <v>0.05</v>
      </c>
      <c r="H45" s="21"/>
      <c r="I45" s="21"/>
      <c r="J45" s="21">
        <v>5777.24</v>
      </c>
      <c r="K45" s="22" t="str">
        <f t="shared" si="10"/>
        <v/>
      </c>
      <c r="L45" s="22" t="str">
        <f t="shared" si="10"/>
        <v/>
      </c>
      <c r="M45" s="46"/>
      <c r="N45" s="48"/>
      <c r="O45" s="106">
        <v>3729.4</v>
      </c>
      <c r="P45" s="47"/>
      <c r="Q45" s="47" t="str">
        <f t="shared" si="14"/>
        <v/>
      </c>
      <c r="R45" s="254"/>
      <c r="T45" s="68">
        <f t="shared" si="16"/>
        <v>3551.81</v>
      </c>
      <c r="U45" s="63">
        <f t="shared" si="17"/>
        <v>0.6147935692475992</v>
      </c>
    </row>
    <row r="46" spans="1:21" x14ac:dyDescent="0.2">
      <c r="A46" s="244"/>
      <c r="B46" s="73" t="s">
        <v>25</v>
      </c>
      <c r="C46" s="8">
        <v>3703023335</v>
      </c>
      <c r="D46" s="36" t="s">
        <v>418</v>
      </c>
      <c r="E46" s="13" t="s">
        <v>567</v>
      </c>
      <c r="F46" s="82" t="s">
        <v>220</v>
      </c>
      <c r="G46" s="83">
        <v>0.05</v>
      </c>
      <c r="H46" s="21"/>
      <c r="I46" s="21"/>
      <c r="J46" s="21">
        <v>405.44</v>
      </c>
      <c r="K46" s="22" t="str">
        <f t="shared" si="10"/>
        <v/>
      </c>
      <c r="L46" s="22" t="str">
        <f t="shared" si="10"/>
        <v/>
      </c>
      <c r="M46" s="46"/>
      <c r="N46" s="48"/>
      <c r="O46" s="46"/>
      <c r="P46" s="47"/>
      <c r="Q46" s="47"/>
      <c r="R46" s="254"/>
      <c r="T46" s="68"/>
      <c r="U46" s="63"/>
    </row>
    <row r="47" spans="1:21" x14ac:dyDescent="0.2">
      <c r="A47" s="229" t="s">
        <v>16</v>
      </c>
      <c r="B47" s="5" t="s">
        <v>125</v>
      </c>
      <c r="C47" s="8">
        <v>3711024251</v>
      </c>
      <c r="D47" s="36"/>
      <c r="E47" s="43"/>
      <c r="F47" s="12"/>
      <c r="G47" s="77"/>
      <c r="H47" s="21"/>
      <c r="I47" s="23"/>
      <c r="J47" s="23"/>
      <c r="K47" s="22" t="str">
        <f t="shared" si="10"/>
        <v/>
      </c>
      <c r="L47" s="22" t="str">
        <f t="shared" si="10"/>
        <v/>
      </c>
      <c r="M47" s="47"/>
      <c r="N47" s="34"/>
      <c r="O47" s="47"/>
      <c r="P47" s="47" t="str">
        <f t="shared" si="14"/>
        <v/>
      </c>
      <c r="Q47" s="47" t="str">
        <f t="shared" si="14"/>
        <v/>
      </c>
      <c r="R47" s="254" t="s">
        <v>442</v>
      </c>
      <c r="U47" s="64"/>
    </row>
    <row r="48" spans="1:21" x14ac:dyDescent="0.2">
      <c r="A48" s="229"/>
      <c r="B48" s="6" t="s">
        <v>501</v>
      </c>
      <c r="C48" s="8">
        <v>3711024251</v>
      </c>
      <c r="D48" s="36" t="s">
        <v>258</v>
      </c>
      <c r="E48" s="13" t="s">
        <v>335</v>
      </c>
      <c r="F48" s="82" t="s">
        <v>220</v>
      </c>
      <c r="G48" s="83">
        <v>0.05</v>
      </c>
      <c r="H48" s="21">
        <v>4056.41</v>
      </c>
      <c r="I48" s="21">
        <v>2992.32</v>
      </c>
      <c r="J48" s="21">
        <v>3284.03</v>
      </c>
      <c r="K48" s="22">
        <f t="shared" si="10"/>
        <v>73.767691135757985</v>
      </c>
      <c r="L48" s="22">
        <f t="shared" si="10"/>
        <v>109.74862314190996</v>
      </c>
      <c r="M48" s="46">
        <v>3478.62</v>
      </c>
      <c r="N48" s="46">
        <v>3141.94</v>
      </c>
      <c r="O48" s="46">
        <v>3448.23</v>
      </c>
      <c r="P48" s="47">
        <f t="shared" si="14"/>
        <v>90.321449310358716</v>
      </c>
      <c r="Q48" s="51">
        <f t="shared" si="14"/>
        <v>109.74843567986659</v>
      </c>
      <c r="R48" s="254"/>
      <c r="S48" s="68">
        <f>IF(G48=20%,ROUND(N48/1.2,2),IF(G48=5%,ROUND(N48/1.05,2),N48))</f>
        <v>2992.32</v>
      </c>
      <c r="T48" s="68">
        <f>IF($G48=20%,ROUND(O48/1.2,2),IF($G48=5%,ROUND(O48/1.05,2),O48))</f>
        <v>3284.03</v>
      </c>
      <c r="U48" s="65">
        <f>IFERROR(T48/J48,"")</f>
        <v>1</v>
      </c>
    </row>
    <row r="49" spans="1:21" x14ac:dyDescent="0.2">
      <c r="A49" s="229"/>
      <c r="B49" s="6" t="s">
        <v>168</v>
      </c>
      <c r="C49" s="8">
        <v>3711024251</v>
      </c>
      <c r="D49" s="36" t="s">
        <v>258</v>
      </c>
      <c r="E49" s="13" t="s">
        <v>335</v>
      </c>
      <c r="F49" s="82" t="s">
        <v>220</v>
      </c>
      <c r="G49" s="83">
        <v>0.05</v>
      </c>
      <c r="H49" s="21">
        <v>14212.85</v>
      </c>
      <c r="I49" s="21">
        <v>9975.0300000000007</v>
      </c>
      <c r="J49" s="21">
        <v>10304.83</v>
      </c>
      <c r="K49" s="22">
        <f t="shared" si="10"/>
        <v>70.183179306050519</v>
      </c>
      <c r="L49" s="22">
        <f t="shared" si="10"/>
        <v>103.30625572053415</v>
      </c>
      <c r="M49" s="47"/>
      <c r="N49" s="34"/>
      <c r="O49" s="47"/>
      <c r="P49" s="47" t="str">
        <f t="shared" si="14"/>
        <v/>
      </c>
      <c r="Q49" s="47" t="str">
        <f t="shared" si="14"/>
        <v/>
      </c>
      <c r="R49" s="254"/>
      <c r="T49" s="68"/>
      <c r="U49" s="63"/>
    </row>
    <row r="50" spans="1:21" x14ac:dyDescent="0.2">
      <c r="A50" s="229"/>
      <c r="B50" s="6" t="s">
        <v>169</v>
      </c>
      <c r="C50" s="8">
        <v>3711024251</v>
      </c>
      <c r="D50" s="36" t="s">
        <v>258</v>
      </c>
      <c r="E50" s="13" t="s">
        <v>335</v>
      </c>
      <c r="F50" s="82" t="s">
        <v>220</v>
      </c>
      <c r="G50" s="83">
        <v>0.05</v>
      </c>
      <c r="H50" s="21">
        <v>2212.7399999999998</v>
      </c>
      <c r="I50" s="21">
        <v>1829.09</v>
      </c>
      <c r="J50" s="21">
        <v>2264.75</v>
      </c>
      <c r="K50" s="22">
        <f t="shared" si="10"/>
        <v>82.661767763044907</v>
      </c>
      <c r="L50" s="22">
        <f t="shared" si="10"/>
        <v>123.81840150019956</v>
      </c>
      <c r="M50" s="46">
        <v>1920.54</v>
      </c>
      <c r="N50" s="46">
        <v>1920.54</v>
      </c>
      <c r="O50" s="46">
        <v>2185.5700000000002</v>
      </c>
      <c r="P50" s="47">
        <f t="shared" si="14"/>
        <v>100</v>
      </c>
      <c r="Q50" s="47">
        <f t="shared" si="14"/>
        <v>113.79976464952566</v>
      </c>
      <c r="R50" s="254"/>
      <c r="S50" s="68">
        <f>IF(G50=20%,ROUND(N50/1.2,2),IF(G50=5%,ROUND(N50/1.05,2),N50))</f>
        <v>1829.09</v>
      </c>
      <c r="T50" s="68">
        <f t="shared" ref="T50:T54" si="18">IF($G50=20%,ROUND(O50/1.2,2),IF($G50=5%,ROUND(O50/1.05,2),O50))</f>
        <v>2081.5</v>
      </c>
      <c r="U50" s="63">
        <f>IFERROR(T50/J50,"")</f>
        <v>0.919085991831328</v>
      </c>
    </row>
    <row r="51" spans="1:21" x14ac:dyDescent="0.2">
      <c r="A51" s="229"/>
      <c r="B51" s="6" t="s">
        <v>170</v>
      </c>
      <c r="C51" s="8">
        <v>3711024251</v>
      </c>
      <c r="D51" s="36" t="s">
        <v>258</v>
      </c>
      <c r="E51" s="13" t="s">
        <v>335</v>
      </c>
      <c r="F51" s="82" t="s">
        <v>220</v>
      </c>
      <c r="G51" s="83">
        <v>0.05</v>
      </c>
      <c r="H51" s="21">
        <v>8353.84</v>
      </c>
      <c r="I51" s="21">
        <v>7855.62</v>
      </c>
      <c r="J51" s="21">
        <v>7855.62</v>
      </c>
      <c r="K51" s="22">
        <f t="shared" si="10"/>
        <v>94.036036122310222</v>
      </c>
      <c r="L51" s="22">
        <f t="shared" si="10"/>
        <v>100</v>
      </c>
      <c r="M51" s="46">
        <v>3486.57</v>
      </c>
      <c r="N51" s="46">
        <v>3486.57</v>
      </c>
      <c r="O51" s="106">
        <v>3729.4</v>
      </c>
      <c r="P51" s="47">
        <f t="shared" si="14"/>
        <v>100</v>
      </c>
      <c r="Q51" s="47">
        <f t="shared" si="14"/>
        <v>106.96472464341747</v>
      </c>
      <c r="R51" s="254"/>
      <c r="S51" s="68">
        <f>IF(G51=20%,ROUND(N51/1.2,2),IF(G51=5%,ROUND(N51/1.05,2),N51))</f>
        <v>3320.54</v>
      </c>
      <c r="T51" s="68">
        <f t="shared" si="18"/>
        <v>3551.81</v>
      </c>
      <c r="U51" s="63">
        <f>IFERROR(T51/J51,"")</f>
        <v>0.45213617766643499</v>
      </c>
    </row>
    <row r="52" spans="1:21" x14ac:dyDescent="0.2">
      <c r="A52" s="229"/>
      <c r="B52" s="6" t="s">
        <v>240</v>
      </c>
      <c r="C52" s="8">
        <v>3711024251</v>
      </c>
      <c r="D52" s="36" t="s">
        <v>261</v>
      </c>
      <c r="E52" s="13" t="s">
        <v>335</v>
      </c>
      <c r="F52" s="82" t="s">
        <v>220</v>
      </c>
      <c r="G52" s="83">
        <v>0.05</v>
      </c>
      <c r="H52" s="21">
        <v>12456.3</v>
      </c>
      <c r="I52" s="21">
        <v>11714.08</v>
      </c>
      <c r="J52" s="21">
        <v>11717.41</v>
      </c>
      <c r="K52" s="22">
        <f t="shared" si="10"/>
        <v>94.04140876504259</v>
      </c>
      <c r="L52" s="22">
        <f t="shared" si="10"/>
        <v>100.02842732847992</v>
      </c>
      <c r="M52" s="46">
        <v>2375.6</v>
      </c>
      <c r="N52" s="46">
        <v>2375.6</v>
      </c>
      <c r="O52" s="46">
        <v>2703.43</v>
      </c>
      <c r="P52" s="47">
        <f t="shared" si="14"/>
        <v>100</v>
      </c>
      <c r="Q52" s="47">
        <f t="shared" si="14"/>
        <v>113.79988213503958</v>
      </c>
      <c r="R52" s="178" t="s">
        <v>408</v>
      </c>
      <c r="S52" s="68">
        <f>IF(G52=20%,ROUND(N52/1.2,2),IF(G52=5%,ROUND(N52/1.05,2),N52))</f>
        <v>2262.48</v>
      </c>
      <c r="T52" s="68">
        <f t="shared" si="18"/>
        <v>2574.6999999999998</v>
      </c>
      <c r="U52" s="63">
        <f>IFERROR(T52/J52,"")</f>
        <v>0.21973285905332321</v>
      </c>
    </row>
    <row r="53" spans="1:21" x14ac:dyDescent="0.2">
      <c r="A53" s="229"/>
      <c r="B53" s="5" t="s">
        <v>63</v>
      </c>
      <c r="C53" s="8">
        <v>3711003188</v>
      </c>
      <c r="D53" s="36" t="s">
        <v>258</v>
      </c>
      <c r="E53" s="13" t="s">
        <v>335</v>
      </c>
      <c r="F53" s="12" t="s">
        <v>220</v>
      </c>
      <c r="G53" s="77">
        <v>0.2</v>
      </c>
      <c r="H53" s="21">
        <v>3268.36</v>
      </c>
      <c r="I53" s="21">
        <v>2817.32</v>
      </c>
      <c r="J53" s="21">
        <v>2987.8</v>
      </c>
      <c r="K53" s="22">
        <f t="shared" si="10"/>
        <v>86.199806630848499</v>
      </c>
      <c r="L53" s="22">
        <f t="shared" si="10"/>
        <v>106.05114080047704</v>
      </c>
      <c r="M53" s="46">
        <v>2527.8000000000002</v>
      </c>
      <c r="N53" s="46">
        <v>2527.8000000000002</v>
      </c>
      <c r="O53" s="46">
        <v>2876.64</v>
      </c>
      <c r="P53" s="47">
        <f t="shared" si="14"/>
        <v>100</v>
      </c>
      <c r="Q53" s="47">
        <f t="shared" si="14"/>
        <v>113.80014241633039</v>
      </c>
      <c r="R53" s="178" t="s">
        <v>362</v>
      </c>
      <c r="S53" s="68">
        <f>IF(G53=20%,ROUND(N53/1.2,2),IF(G53=5%,ROUND(N53/1.05,2),N53))</f>
        <v>2106.5</v>
      </c>
      <c r="T53" s="68">
        <f t="shared" si="18"/>
        <v>2397.1999999999998</v>
      </c>
      <c r="U53" s="63">
        <f>IFERROR(T53/J53,"")</f>
        <v>0.80232947319097658</v>
      </c>
    </row>
    <row r="54" spans="1:21" x14ac:dyDescent="0.2">
      <c r="A54" s="229"/>
      <c r="B54" s="49" t="s">
        <v>95</v>
      </c>
      <c r="C54" s="8">
        <v>3702597104</v>
      </c>
      <c r="D54" s="36" t="s">
        <v>258</v>
      </c>
      <c r="E54" s="13" t="s">
        <v>335</v>
      </c>
      <c r="F54" s="12" t="s">
        <v>220</v>
      </c>
      <c r="G54" s="77">
        <v>0.2</v>
      </c>
      <c r="H54" s="21">
        <v>2921.35</v>
      </c>
      <c r="I54" s="21">
        <v>2921.35</v>
      </c>
      <c r="J54" s="21">
        <v>3314.18</v>
      </c>
      <c r="K54" s="22">
        <f t="shared" si="10"/>
        <v>100</v>
      </c>
      <c r="L54" s="22">
        <f t="shared" si="10"/>
        <v>113.44686531911617</v>
      </c>
      <c r="M54" s="46">
        <v>2886.4</v>
      </c>
      <c r="N54" s="46">
        <v>2886.4</v>
      </c>
      <c r="O54" s="46">
        <v>3284.72</v>
      </c>
      <c r="P54" s="47">
        <f t="shared" si="14"/>
        <v>100</v>
      </c>
      <c r="Q54" s="47">
        <f t="shared" si="14"/>
        <v>113.79988913525499</v>
      </c>
      <c r="R54" s="178" t="s">
        <v>416</v>
      </c>
      <c r="S54" s="68">
        <f>IF(G54=20%,ROUND(N54/1.2,2),IF(G54=5%,ROUND(N54/1.05,2),N54))</f>
        <v>2405.33</v>
      </c>
      <c r="T54" s="68">
        <f t="shared" si="18"/>
        <v>2737.27</v>
      </c>
      <c r="U54" s="63">
        <f>IFERROR(T54/J54,"")</f>
        <v>0.82592677525058988</v>
      </c>
    </row>
    <row r="55" spans="1:21" x14ac:dyDescent="0.2">
      <c r="A55" s="229"/>
      <c r="B55" s="5" t="s">
        <v>98</v>
      </c>
      <c r="C55" s="8">
        <v>3711039650</v>
      </c>
      <c r="D55" s="36"/>
      <c r="E55" s="13"/>
      <c r="F55" s="12"/>
      <c r="G55" s="77"/>
      <c r="H55" s="25"/>
      <c r="I55" s="23"/>
      <c r="J55" s="23"/>
      <c r="K55" s="26" t="str">
        <f t="shared" si="10"/>
        <v/>
      </c>
      <c r="L55" s="26" t="str">
        <f t="shared" si="10"/>
        <v/>
      </c>
      <c r="M55" s="32"/>
      <c r="N55" s="41"/>
      <c r="O55" s="32"/>
      <c r="P55" s="32" t="str">
        <f t="shared" si="14"/>
        <v/>
      </c>
      <c r="Q55" s="32" t="str">
        <f t="shared" si="14"/>
        <v/>
      </c>
      <c r="R55" s="254" t="s">
        <v>443</v>
      </c>
      <c r="U55" s="64"/>
    </row>
    <row r="56" spans="1:21" x14ac:dyDescent="0.2">
      <c r="A56" s="229"/>
      <c r="B56" s="6" t="s">
        <v>108</v>
      </c>
      <c r="C56" s="8">
        <v>3711039650</v>
      </c>
      <c r="D56" s="36" t="s">
        <v>263</v>
      </c>
      <c r="E56" s="13" t="s">
        <v>335</v>
      </c>
      <c r="F56" s="82" t="s">
        <v>220</v>
      </c>
      <c r="G56" s="83">
        <v>0.05</v>
      </c>
      <c r="H56" s="21">
        <v>2997.32</v>
      </c>
      <c r="I56" s="21">
        <v>2997.32</v>
      </c>
      <c r="J56" s="21">
        <v>3687.44</v>
      </c>
      <c r="K56" s="22">
        <f t="shared" si="10"/>
        <v>100</v>
      </c>
      <c r="L56" s="22">
        <f t="shared" si="10"/>
        <v>123.02456861462908</v>
      </c>
      <c r="M56" s="46">
        <v>2875.5</v>
      </c>
      <c r="N56" s="33">
        <v>2875.5</v>
      </c>
      <c r="O56" s="33">
        <v>3272.32</v>
      </c>
      <c r="P56" s="47">
        <f t="shared" si="14"/>
        <v>100</v>
      </c>
      <c r="Q56" s="47">
        <f t="shared" si="14"/>
        <v>113.80003477656059</v>
      </c>
      <c r="R56" s="254"/>
      <c r="S56" s="68">
        <f>IF(G56=20%,ROUND(N56/1.2,2),IF(G56=5%,ROUND(N56/1.05,2),N56))</f>
        <v>2738.57</v>
      </c>
      <c r="T56" s="68">
        <f t="shared" ref="T56:T59" si="19">IF($G56=20%,ROUND(O56/1.2,2),IF($G56=5%,ROUND(O56/1.05,2),O56))</f>
        <v>3116.5</v>
      </c>
      <c r="U56" s="63">
        <f>IFERROR(T56/J56,"")</f>
        <v>0.84516629423122813</v>
      </c>
    </row>
    <row r="57" spans="1:21" x14ac:dyDescent="0.2">
      <c r="A57" s="229"/>
      <c r="B57" s="6" t="s">
        <v>109</v>
      </c>
      <c r="C57" s="8">
        <v>3711039650</v>
      </c>
      <c r="D57" s="36" t="s">
        <v>263</v>
      </c>
      <c r="E57" s="13" t="s">
        <v>335</v>
      </c>
      <c r="F57" s="82" t="s">
        <v>220</v>
      </c>
      <c r="G57" s="83">
        <v>0.05</v>
      </c>
      <c r="H57" s="21">
        <v>7831.69</v>
      </c>
      <c r="I57" s="21">
        <v>7697.05</v>
      </c>
      <c r="J57" s="21">
        <v>7697.05</v>
      </c>
      <c r="K57" s="22">
        <f t="shared" si="10"/>
        <v>98.280830829616605</v>
      </c>
      <c r="L57" s="22">
        <f t="shared" si="10"/>
        <v>100</v>
      </c>
      <c r="M57" s="46">
        <v>3486.57</v>
      </c>
      <c r="N57" s="33">
        <v>3486.57</v>
      </c>
      <c r="O57" s="106">
        <v>3729.4</v>
      </c>
      <c r="P57" s="47">
        <f t="shared" si="14"/>
        <v>100</v>
      </c>
      <c r="Q57" s="47">
        <f t="shared" si="14"/>
        <v>106.96472464341747</v>
      </c>
      <c r="R57" s="254"/>
      <c r="S57" s="68">
        <f>IF(G57=20%,ROUND(N57/1.2,2),IF(G57=5%,ROUND(N57/1.05,2),N57))</f>
        <v>3320.54</v>
      </c>
      <c r="T57" s="68">
        <f t="shared" si="19"/>
        <v>3551.81</v>
      </c>
      <c r="U57" s="63">
        <f>IFERROR(T57/J57,"")</f>
        <v>0.46145081557219975</v>
      </c>
    </row>
    <row r="58" spans="1:21" x14ac:dyDescent="0.2">
      <c r="A58" s="229"/>
      <c r="B58" s="6" t="s">
        <v>110</v>
      </c>
      <c r="C58" s="8">
        <v>3711039650</v>
      </c>
      <c r="D58" s="36" t="s">
        <v>263</v>
      </c>
      <c r="E58" s="13" t="s">
        <v>335</v>
      </c>
      <c r="F58" s="82" t="s">
        <v>220</v>
      </c>
      <c r="G58" s="83">
        <v>0.05</v>
      </c>
      <c r="H58" s="21">
        <v>8661.15</v>
      </c>
      <c r="I58" s="21">
        <v>8661.15</v>
      </c>
      <c r="J58" s="21">
        <v>9832.52</v>
      </c>
      <c r="K58" s="22">
        <f t="shared" si="10"/>
        <v>100</v>
      </c>
      <c r="L58" s="22">
        <f t="shared" si="10"/>
        <v>113.52441650358209</v>
      </c>
      <c r="M58" s="46">
        <v>3234.72</v>
      </c>
      <c r="N58" s="33">
        <v>3234.72</v>
      </c>
      <c r="O58" s="33">
        <v>3681.11</v>
      </c>
      <c r="P58" s="47">
        <f t="shared" si="14"/>
        <v>100</v>
      </c>
      <c r="Q58" s="47">
        <f t="shared" si="14"/>
        <v>113.7999579561755</v>
      </c>
      <c r="R58" s="254"/>
      <c r="S58" s="68">
        <f>IF(G58=20%,ROUND(N58/1.2,2),IF(G58=5%,ROUND(N58/1.05,2),N58))</f>
        <v>3080.69</v>
      </c>
      <c r="T58" s="68">
        <f t="shared" si="19"/>
        <v>3505.82</v>
      </c>
      <c r="U58" s="63">
        <f>IFERROR(T58/J58,"")</f>
        <v>0.35655355900623648</v>
      </c>
    </row>
    <row r="59" spans="1:21" x14ac:dyDescent="0.2">
      <c r="A59" s="229"/>
      <c r="B59" s="5" t="s">
        <v>171</v>
      </c>
      <c r="C59" s="8">
        <v>3702202980</v>
      </c>
      <c r="D59" s="36" t="s">
        <v>258</v>
      </c>
      <c r="E59" s="13" t="s">
        <v>335</v>
      </c>
      <c r="F59" s="82" t="s">
        <v>220</v>
      </c>
      <c r="G59" s="83">
        <v>0.05</v>
      </c>
      <c r="H59" s="25">
        <v>4084.27</v>
      </c>
      <c r="I59" s="25">
        <v>3791.99</v>
      </c>
      <c r="J59" s="25">
        <v>4182.59</v>
      </c>
      <c r="K59" s="25">
        <f t="shared" si="10"/>
        <v>92.843764001890179</v>
      </c>
      <c r="L59" s="22">
        <f t="shared" si="10"/>
        <v>110.30066007558037</v>
      </c>
      <c r="M59" s="33">
        <v>2474.9</v>
      </c>
      <c r="N59" s="33">
        <v>2474.9</v>
      </c>
      <c r="O59" s="33">
        <v>2816.44</v>
      </c>
      <c r="P59" s="47">
        <f t="shared" si="14"/>
        <v>100</v>
      </c>
      <c r="Q59" s="47">
        <f t="shared" si="14"/>
        <v>113.80015354155724</v>
      </c>
      <c r="R59" s="178" t="s">
        <v>385</v>
      </c>
      <c r="S59" s="68">
        <f>IF(G59=20%,ROUND(N59/1.2,2),IF(G59=5%,ROUND(N59/1.05,2),N59))</f>
        <v>2357.0500000000002</v>
      </c>
      <c r="T59" s="68">
        <f t="shared" si="19"/>
        <v>2682.32</v>
      </c>
      <c r="U59" s="63">
        <f>IFERROR(T59/J59,"")</f>
        <v>0.64130598504754233</v>
      </c>
    </row>
    <row r="60" spans="1:21" x14ac:dyDescent="0.2">
      <c r="A60" s="229"/>
      <c r="B60" s="5" t="s">
        <v>172</v>
      </c>
      <c r="C60" s="8">
        <v>3711044459</v>
      </c>
      <c r="D60" s="36"/>
      <c r="E60" s="13"/>
      <c r="F60" s="12"/>
      <c r="G60" s="77"/>
      <c r="H60" s="25"/>
      <c r="I60" s="23"/>
      <c r="J60" s="23"/>
      <c r="K60" s="26" t="str">
        <f t="shared" si="10"/>
        <v/>
      </c>
      <c r="L60" s="26" t="str">
        <f t="shared" si="10"/>
        <v/>
      </c>
      <c r="M60" s="32"/>
      <c r="N60" s="41"/>
      <c r="O60" s="32"/>
      <c r="P60" s="32" t="str">
        <f t="shared" si="14"/>
        <v/>
      </c>
      <c r="Q60" s="32" t="str">
        <f t="shared" si="14"/>
        <v/>
      </c>
      <c r="R60" s="254" t="s">
        <v>427</v>
      </c>
      <c r="S60" s="97"/>
      <c r="U60" s="64"/>
    </row>
    <row r="61" spans="1:21" x14ac:dyDescent="0.2">
      <c r="A61" s="229"/>
      <c r="B61" s="6" t="s">
        <v>173</v>
      </c>
      <c r="C61" s="8">
        <v>3711044459</v>
      </c>
      <c r="D61" s="36" t="s">
        <v>257</v>
      </c>
      <c r="E61" s="13" t="s">
        <v>335</v>
      </c>
      <c r="F61" s="12" t="s">
        <v>220</v>
      </c>
      <c r="G61" s="77">
        <v>0.2</v>
      </c>
      <c r="H61" s="25">
        <v>3000.13</v>
      </c>
      <c r="I61" s="25">
        <v>2616.79</v>
      </c>
      <c r="J61" s="25">
        <v>2840.84</v>
      </c>
      <c r="K61" s="22">
        <f t="shared" si="10"/>
        <v>87.222553689340117</v>
      </c>
      <c r="L61" s="22">
        <f t="shared" si="10"/>
        <v>108.56201682213704</v>
      </c>
      <c r="M61" s="46">
        <v>2798.05</v>
      </c>
      <c r="N61" s="46">
        <v>2798.05</v>
      </c>
      <c r="O61" s="46">
        <v>3184.18</v>
      </c>
      <c r="P61" s="47">
        <f t="shared" si="14"/>
        <v>100</v>
      </c>
      <c r="Q61" s="47">
        <f t="shared" si="14"/>
        <v>113.79996783474205</v>
      </c>
      <c r="R61" s="254"/>
      <c r="S61" s="68">
        <f>IF(G61=20%,ROUND(N61/1.2,2),IF(G61=5%,ROUND(N61/1.05,2),N61))</f>
        <v>2331.71</v>
      </c>
      <c r="T61" s="68">
        <f t="shared" ref="T61:T62" si="20">IF($G61=20%,ROUND(O61/1.2,2),IF($G61=5%,ROUND(O61/1.05,2),O61))</f>
        <v>2653.48</v>
      </c>
      <c r="U61" s="63">
        <f>IFERROR(T61/J61,"")</f>
        <v>0.93404767603948124</v>
      </c>
    </row>
    <row r="62" spans="1:21" x14ac:dyDescent="0.2">
      <c r="A62" s="229"/>
      <c r="B62" s="6" t="s">
        <v>530</v>
      </c>
      <c r="C62" s="8">
        <v>3711044459</v>
      </c>
      <c r="D62" s="36" t="s">
        <v>265</v>
      </c>
      <c r="E62" s="13" t="s">
        <v>335</v>
      </c>
      <c r="F62" s="12" t="s">
        <v>220</v>
      </c>
      <c r="G62" s="77">
        <v>0.2</v>
      </c>
      <c r="H62" s="25">
        <v>3378.69</v>
      </c>
      <c r="I62" s="25">
        <v>3046.66</v>
      </c>
      <c r="J62" s="25">
        <v>3046.66</v>
      </c>
      <c r="K62" s="22">
        <f t="shared" si="10"/>
        <v>90.172818459225311</v>
      </c>
      <c r="L62" s="22">
        <f t="shared" si="10"/>
        <v>100</v>
      </c>
      <c r="M62" s="46">
        <v>3378.69</v>
      </c>
      <c r="N62" s="46">
        <v>3378.69</v>
      </c>
      <c r="O62" s="46">
        <v>3655.99</v>
      </c>
      <c r="P62" s="47">
        <f t="shared" si="14"/>
        <v>100</v>
      </c>
      <c r="Q62" s="51">
        <f t="shared" si="14"/>
        <v>108.20732295653048</v>
      </c>
      <c r="R62" s="178" t="s">
        <v>429</v>
      </c>
      <c r="S62" s="68">
        <f>IF(G62=20%,ROUND(N62/1.2,2),IF(G62=5%,ROUND(N62/1.05,2),N62))</f>
        <v>2815.58</v>
      </c>
      <c r="T62" s="68">
        <f t="shared" si="20"/>
        <v>3046.66</v>
      </c>
      <c r="U62" s="65">
        <f>IFERROR(T62/J62,"")</f>
        <v>1</v>
      </c>
    </row>
    <row r="63" spans="1:21" x14ac:dyDescent="0.2">
      <c r="A63" s="229"/>
      <c r="B63" s="5" t="s">
        <v>60</v>
      </c>
      <c r="C63" s="8">
        <v>3702733438</v>
      </c>
      <c r="D63" s="72"/>
      <c r="E63" s="43"/>
      <c r="F63" s="12"/>
      <c r="G63" s="77"/>
      <c r="H63" s="25"/>
      <c r="I63" s="23"/>
      <c r="J63" s="23"/>
      <c r="K63" s="26" t="str">
        <f t="shared" si="10"/>
        <v/>
      </c>
      <c r="L63" s="26" t="str">
        <f t="shared" si="10"/>
        <v/>
      </c>
      <c r="M63" s="32"/>
      <c r="N63" s="41"/>
      <c r="O63" s="32"/>
      <c r="P63" s="32" t="str">
        <f t="shared" si="14"/>
        <v/>
      </c>
      <c r="Q63" s="32" t="str">
        <f t="shared" si="14"/>
        <v/>
      </c>
      <c r="R63" s="254" t="s">
        <v>428</v>
      </c>
      <c r="S63" s="97"/>
      <c r="U63" s="64"/>
    </row>
    <row r="64" spans="1:21" x14ac:dyDescent="0.2">
      <c r="A64" s="229"/>
      <c r="B64" s="6" t="s">
        <v>111</v>
      </c>
      <c r="C64" s="8">
        <v>3702733438</v>
      </c>
      <c r="D64" s="36" t="s">
        <v>263</v>
      </c>
      <c r="E64" s="13" t="s">
        <v>335</v>
      </c>
      <c r="F64" s="12" t="s">
        <v>220</v>
      </c>
      <c r="G64" s="77">
        <v>0.2</v>
      </c>
      <c r="H64" s="25">
        <v>3193.83</v>
      </c>
      <c r="I64" s="25">
        <v>3193.83</v>
      </c>
      <c r="J64" s="25">
        <v>3892.21</v>
      </c>
      <c r="K64" s="22">
        <f t="shared" si="10"/>
        <v>100</v>
      </c>
      <c r="L64" s="22">
        <f t="shared" si="10"/>
        <v>121.86653641552618</v>
      </c>
      <c r="M64" s="46">
        <v>3018.62</v>
      </c>
      <c r="N64" s="46">
        <v>3018.62</v>
      </c>
      <c r="O64" s="46">
        <v>3435.19</v>
      </c>
      <c r="P64" s="47">
        <f t="shared" si="14"/>
        <v>100</v>
      </c>
      <c r="Q64" s="47">
        <f t="shared" si="14"/>
        <v>113.80001457619709</v>
      </c>
      <c r="R64" s="254"/>
      <c r="S64" s="68">
        <f>IF(G64=20%,ROUND(N64/1.2,2),IF(G64=5%,ROUND(N64/1.05,2),N64))</f>
        <v>2515.52</v>
      </c>
      <c r="T64" s="68">
        <f>IF($G64=20%,ROUND(O64/1.2,2),IF($G64=5%,ROUND(O64/1.05,2),O64))</f>
        <v>2862.66</v>
      </c>
      <c r="U64" s="63">
        <f>IFERROR(T64/J64,"")</f>
        <v>0.73548446769316145</v>
      </c>
    </row>
    <row r="65" spans="1:21" ht="31.5" x14ac:dyDescent="0.2">
      <c r="A65" s="229"/>
      <c r="B65" s="5" t="s">
        <v>80</v>
      </c>
      <c r="C65" s="180">
        <v>6315376946</v>
      </c>
      <c r="D65" s="36" t="s">
        <v>258</v>
      </c>
      <c r="E65" s="13" t="s">
        <v>335</v>
      </c>
      <c r="F65" s="12" t="s">
        <v>118</v>
      </c>
      <c r="G65" s="77">
        <v>0.2</v>
      </c>
      <c r="H65" s="21">
        <v>1620.27</v>
      </c>
      <c r="I65" s="21">
        <v>1620.27</v>
      </c>
      <c r="J65" s="21">
        <v>1797.42</v>
      </c>
      <c r="K65" s="22">
        <f t="shared" si="10"/>
        <v>100</v>
      </c>
      <c r="L65" s="22">
        <f t="shared" si="10"/>
        <v>110.93336295802551</v>
      </c>
      <c r="M65" s="71"/>
      <c r="N65" s="34"/>
      <c r="O65" s="71"/>
      <c r="P65" s="47"/>
      <c r="Q65" s="47"/>
      <c r="R65" s="178" t="s">
        <v>426</v>
      </c>
      <c r="S65" s="97"/>
      <c r="T65" s="68"/>
      <c r="U65" s="63"/>
    </row>
    <row r="66" spans="1:21" x14ac:dyDescent="0.2">
      <c r="A66" s="229"/>
      <c r="B66" s="5" t="s">
        <v>93</v>
      </c>
      <c r="C66" s="8">
        <v>7729314745</v>
      </c>
      <c r="D66" s="36"/>
      <c r="E66" s="43"/>
      <c r="F66" s="12"/>
      <c r="G66" s="77"/>
      <c r="H66" s="25"/>
      <c r="I66" s="23"/>
      <c r="J66" s="23"/>
      <c r="K66" s="26" t="str">
        <f t="shared" si="10"/>
        <v/>
      </c>
      <c r="L66" s="26" t="str">
        <f t="shared" si="10"/>
        <v/>
      </c>
      <c r="M66" s="32"/>
      <c r="N66" s="41"/>
      <c r="O66" s="32"/>
      <c r="P66" s="32"/>
      <c r="Q66" s="32"/>
      <c r="R66" s="254" t="s">
        <v>366</v>
      </c>
      <c r="U66" s="64"/>
    </row>
    <row r="67" spans="1:21" ht="47.25" x14ac:dyDescent="0.2">
      <c r="A67" s="229"/>
      <c r="B67" s="6" t="s">
        <v>201</v>
      </c>
      <c r="C67" s="8">
        <v>7729314745</v>
      </c>
      <c r="D67" s="36" t="s">
        <v>257</v>
      </c>
      <c r="E67" s="13" t="s">
        <v>335</v>
      </c>
      <c r="F67" s="12" t="s">
        <v>118</v>
      </c>
      <c r="G67" s="77">
        <v>0.2</v>
      </c>
      <c r="H67" s="25">
        <v>1748.84</v>
      </c>
      <c r="I67" s="25">
        <v>1748.84</v>
      </c>
      <c r="J67" s="25">
        <v>1886.46</v>
      </c>
      <c r="K67" s="22">
        <f t="shared" si="10"/>
        <v>100</v>
      </c>
      <c r="L67" s="22">
        <f t="shared" si="10"/>
        <v>107.86921616614443</v>
      </c>
      <c r="M67" s="47"/>
      <c r="N67" s="34"/>
      <c r="O67" s="47"/>
      <c r="P67" s="47"/>
      <c r="Q67" s="47"/>
      <c r="R67" s="254"/>
      <c r="T67" s="68"/>
      <c r="U67" s="63"/>
    </row>
    <row r="68" spans="1:21" ht="31.5" x14ac:dyDescent="0.2">
      <c r="A68" s="229" t="s">
        <v>315</v>
      </c>
      <c r="B68" s="5" t="s">
        <v>80</v>
      </c>
      <c r="C68" s="180">
        <v>6315376946</v>
      </c>
      <c r="D68" s="36"/>
      <c r="E68" s="43"/>
      <c r="F68" s="12"/>
      <c r="G68" s="77"/>
      <c r="H68" s="21"/>
      <c r="I68" s="23"/>
      <c r="J68" s="23"/>
      <c r="K68" s="26"/>
      <c r="L68" s="26"/>
      <c r="M68" s="32"/>
      <c r="N68" s="41"/>
      <c r="O68" s="32"/>
      <c r="P68" s="32"/>
      <c r="Q68" s="32"/>
      <c r="R68" s="89"/>
      <c r="S68" s="97"/>
      <c r="U68" s="64"/>
    </row>
    <row r="69" spans="1:21" ht="78.75" x14ac:dyDescent="0.2">
      <c r="A69" s="229"/>
      <c r="B69" s="5" t="s">
        <v>215</v>
      </c>
      <c r="C69" s="180">
        <v>6315376946</v>
      </c>
      <c r="D69" s="36"/>
      <c r="E69" s="43"/>
      <c r="F69" s="12"/>
      <c r="G69" s="77"/>
      <c r="H69" s="21"/>
      <c r="I69" s="23"/>
      <c r="J69" s="23"/>
      <c r="K69" s="26"/>
      <c r="L69" s="26"/>
      <c r="M69" s="32"/>
      <c r="N69" s="41"/>
      <c r="O69" s="32"/>
      <c r="P69" s="32"/>
      <c r="Q69" s="32"/>
      <c r="R69" s="89"/>
      <c r="S69" s="97"/>
      <c r="U69" s="64"/>
    </row>
    <row r="70" spans="1:21" ht="45" x14ac:dyDescent="0.2">
      <c r="A70" s="229"/>
      <c r="B70" s="103" t="s">
        <v>185</v>
      </c>
      <c r="C70" s="180">
        <v>6315376946</v>
      </c>
      <c r="D70" s="36" t="s">
        <v>320</v>
      </c>
      <c r="E70" s="13"/>
      <c r="F70" s="12" t="s">
        <v>220</v>
      </c>
      <c r="G70" s="77">
        <v>0.2</v>
      </c>
      <c r="H70" s="21">
        <v>1471.7</v>
      </c>
      <c r="I70" s="21">
        <v>1471.7</v>
      </c>
      <c r="J70" s="21">
        <v>1690.98</v>
      </c>
      <c r="K70" s="26">
        <f>I70/H70*100</f>
        <v>100</v>
      </c>
      <c r="L70" s="26">
        <f>IFERROR(J70/I70*100,"")</f>
        <v>114.89977576951824</v>
      </c>
      <c r="M70" s="46">
        <v>1766.04</v>
      </c>
      <c r="N70" s="46">
        <v>1766.04</v>
      </c>
      <c r="O70" s="46">
        <v>2029.18</v>
      </c>
      <c r="P70" s="51">
        <f t="shared" ref="P70:Q74" si="21">IFERROR(N70/M70*100,"")</f>
        <v>100</v>
      </c>
      <c r="Q70" s="51">
        <f t="shared" si="21"/>
        <v>114.90000226495437</v>
      </c>
      <c r="R70" s="254" t="s">
        <v>502</v>
      </c>
      <c r="S70" s="68">
        <f>IF(G70=20%,ROUND(N70/1.2,2),IF(G70=5%,ROUND(N70/1.05,2),N70))</f>
        <v>1471.7</v>
      </c>
      <c r="T70" s="68">
        <f t="shared" ref="T70:T71" si="22">IF($G70=20%,ROUND(O70/1.2,2),IF($G70=5%,ROUND(O70/1.05,2),O70))</f>
        <v>1690.98</v>
      </c>
      <c r="U70" s="63">
        <f>IFERROR(T70/J70,"")</f>
        <v>1</v>
      </c>
    </row>
    <row r="71" spans="1:21" ht="75" x14ac:dyDescent="0.2">
      <c r="A71" s="229"/>
      <c r="B71" s="103" t="s">
        <v>186</v>
      </c>
      <c r="C71" s="180">
        <v>6315376946</v>
      </c>
      <c r="D71" s="36" t="s">
        <v>320</v>
      </c>
      <c r="E71" s="13"/>
      <c r="F71" s="12" t="s">
        <v>220</v>
      </c>
      <c r="G71" s="77">
        <v>0.2</v>
      </c>
      <c r="H71" s="21">
        <v>1880.5</v>
      </c>
      <c r="I71" s="21">
        <v>1880.5</v>
      </c>
      <c r="J71" s="21">
        <v>2160.69</v>
      </c>
      <c r="K71" s="26">
        <f t="shared" ref="K71:K83" si="23">I71/H71*100</f>
        <v>100</v>
      </c>
      <c r="L71" s="26">
        <f t="shared" ref="L71:L134" si="24">IFERROR(J71/I71*100,"")</f>
        <v>114.89976070194096</v>
      </c>
      <c r="M71" s="46">
        <v>2256.6</v>
      </c>
      <c r="N71" s="46">
        <v>2256.6</v>
      </c>
      <c r="O71" s="46">
        <v>2592.83</v>
      </c>
      <c r="P71" s="51">
        <f t="shared" si="21"/>
        <v>100</v>
      </c>
      <c r="Q71" s="51">
        <f t="shared" si="21"/>
        <v>114.89984933085174</v>
      </c>
      <c r="R71" s="254"/>
      <c r="S71" s="68">
        <f>IF(G71=20%,ROUND(N71/1.2,2),IF(G71=5%,ROUND(N71/1.05,2),N71))</f>
        <v>1880.5</v>
      </c>
      <c r="T71" s="68">
        <f t="shared" si="22"/>
        <v>2160.69</v>
      </c>
      <c r="U71" s="63">
        <f>IFERROR(T71/J71,"")</f>
        <v>1</v>
      </c>
    </row>
    <row r="72" spans="1:21" ht="30" x14ac:dyDescent="0.2">
      <c r="A72" s="229"/>
      <c r="B72" s="103" t="s">
        <v>187</v>
      </c>
      <c r="C72" s="180">
        <v>6315376946</v>
      </c>
      <c r="D72" s="36" t="s">
        <v>320</v>
      </c>
      <c r="E72" s="13"/>
      <c r="F72" s="12" t="s">
        <v>220</v>
      </c>
      <c r="G72" s="77">
        <v>0.2</v>
      </c>
      <c r="H72" s="21">
        <v>1716.9</v>
      </c>
      <c r="I72" s="21">
        <v>1716.9</v>
      </c>
      <c r="J72" s="21">
        <v>1972.72</v>
      </c>
      <c r="K72" s="26">
        <f t="shared" si="23"/>
        <v>100</v>
      </c>
      <c r="L72" s="26">
        <f t="shared" si="24"/>
        <v>114.90011066456987</v>
      </c>
      <c r="M72" s="46"/>
      <c r="N72" s="46"/>
      <c r="O72" s="46"/>
      <c r="P72" s="46"/>
      <c r="Q72" s="46"/>
      <c r="R72" s="254"/>
      <c r="S72" s="97"/>
      <c r="T72" s="68"/>
      <c r="U72" s="63"/>
    </row>
    <row r="73" spans="1:21" ht="45" x14ac:dyDescent="0.2">
      <c r="A73" s="229"/>
      <c r="B73" s="103" t="s">
        <v>188</v>
      </c>
      <c r="C73" s="180">
        <v>6315376946</v>
      </c>
      <c r="D73" s="36" t="s">
        <v>320</v>
      </c>
      <c r="E73" s="13"/>
      <c r="F73" s="12" t="s">
        <v>220</v>
      </c>
      <c r="G73" s="77">
        <v>0.2</v>
      </c>
      <c r="H73" s="21" t="s">
        <v>74</v>
      </c>
      <c r="I73" s="21" t="s">
        <v>74</v>
      </c>
      <c r="J73" s="21" t="s">
        <v>74</v>
      </c>
      <c r="K73" s="21" t="s">
        <v>74</v>
      </c>
      <c r="L73" s="21" t="s">
        <v>74</v>
      </c>
      <c r="M73" s="46">
        <v>2012.42</v>
      </c>
      <c r="N73" s="46">
        <v>2012.42</v>
      </c>
      <c r="O73" s="46">
        <v>2312.27</v>
      </c>
      <c r="P73" s="51">
        <f t="shared" ref="P73:P74" si="25">IFERROR(N73/M73*100,"")</f>
        <v>100</v>
      </c>
      <c r="Q73" s="51">
        <f t="shared" si="21"/>
        <v>114.89997117897855</v>
      </c>
      <c r="R73" s="254"/>
      <c r="S73" s="68">
        <f>IF(G73=20%,ROUND(N73/1.2,2),IF(G73=5%,ROUND(N73/1.05,2),N73))</f>
        <v>1677.02</v>
      </c>
      <c r="T73" s="68">
        <f t="shared" ref="T73:T74" si="26">IF($G73=20%,ROUND(O73/1.2,2),IF($G73=5%,ROUND(O73/1.05,2),O73))</f>
        <v>1926.89</v>
      </c>
      <c r="U73" s="63" t="str">
        <f>IFERROR(T73/J73,"")</f>
        <v/>
      </c>
    </row>
    <row r="74" spans="1:21" ht="45" x14ac:dyDescent="0.2">
      <c r="A74" s="229"/>
      <c r="B74" s="103" t="s">
        <v>189</v>
      </c>
      <c r="C74" s="180">
        <v>6315376946</v>
      </c>
      <c r="D74" s="36" t="s">
        <v>320</v>
      </c>
      <c r="E74" s="13"/>
      <c r="F74" s="12" t="s">
        <v>220</v>
      </c>
      <c r="G74" s="77">
        <v>0.2</v>
      </c>
      <c r="H74" s="21">
        <v>1664.02</v>
      </c>
      <c r="I74" s="21">
        <v>1664.02</v>
      </c>
      <c r="J74" s="21">
        <v>1911.96</v>
      </c>
      <c r="K74" s="26">
        <f t="shared" si="23"/>
        <v>100</v>
      </c>
      <c r="L74" s="26">
        <f t="shared" si="24"/>
        <v>114.90006129734019</v>
      </c>
      <c r="M74" s="46">
        <v>1996.82</v>
      </c>
      <c r="N74" s="46">
        <v>1996.82</v>
      </c>
      <c r="O74" s="46">
        <v>2294.35</v>
      </c>
      <c r="P74" s="51">
        <f t="shared" si="25"/>
        <v>100</v>
      </c>
      <c r="Q74" s="51">
        <f t="shared" si="21"/>
        <v>114.90019130417363</v>
      </c>
      <c r="R74" s="254"/>
      <c r="S74" s="68">
        <f>IF(G74=20%,ROUND(N74/1.2,2),IF(G74=5%,ROUND(N74/1.05,2),N74))</f>
        <v>1664.02</v>
      </c>
      <c r="T74" s="68">
        <f t="shared" si="26"/>
        <v>1911.96</v>
      </c>
      <c r="U74" s="63">
        <f>IFERROR(T74/J74,"")</f>
        <v>1</v>
      </c>
    </row>
    <row r="75" spans="1:21" ht="30" x14ac:dyDescent="0.2">
      <c r="A75" s="229"/>
      <c r="B75" s="103" t="s">
        <v>190</v>
      </c>
      <c r="C75" s="180">
        <v>6315376946</v>
      </c>
      <c r="D75" s="36" t="s">
        <v>320</v>
      </c>
      <c r="E75" s="13"/>
      <c r="F75" s="12" t="s">
        <v>220</v>
      </c>
      <c r="G75" s="77">
        <v>0.2</v>
      </c>
      <c r="H75" s="21">
        <v>2205.91</v>
      </c>
      <c r="I75" s="21">
        <v>2205.91</v>
      </c>
      <c r="J75" s="21">
        <v>2534.59</v>
      </c>
      <c r="K75" s="26">
        <f t="shared" si="23"/>
        <v>100</v>
      </c>
      <c r="L75" s="26">
        <f t="shared" si="24"/>
        <v>114.89997325366856</v>
      </c>
      <c r="M75" s="46"/>
      <c r="N75" s="48"/>
      <c r="O75" s="46"/>
      <c r="P75" s="46"/>
      <c r="Q75" s="46"/>
      <c r="R75" s="254"/>
      <c r="S75" s="97"/>
      <c r="T75" s="68"/>
      <c r="U75" s="63"/>
    </row>
    <row r="76" spans="1:21" ht="45" x14ac:dyDescent="0.2">
      <c r="A76" s="229"/>
      <c r="B76" s="103" t="s">
        <v>191</v>
      </c>
      <c r="C76" s="180">
        <v>6315376946</v>
      </c>
      <c r="D76" s="36" t="s">
        <v>320</v>
      </c>
      <c r="E76" s="13"/>
      <c r="F76" s="12" t="s">
        <v>220</v>
      </c>
      <c r="G76" s="77">
        <v>0.2</v>
      </c>
      <c r="H76" s="21">
        <v>1765.84</v>
      </c>
      <c r="I76" s="21">
        <v>1765.84</v>
      </c>
      <c r="J76" s="21">
        <v>2028.95</v>
      </c>
      <c r="K76" s="26">
        <f t="shared" si="23"/>
        <v>100</v>
      </c>
      <c r="L76" s="26">
        <f t="shared" si="24"/>
        <v>114.89999093915644</v>
      </c>
      <c r="M76" s="46"/>
      <c r="N76" s="48"/>
      <c r="O76" s="46"/>
      <c r="P76" s="46"/>
      <c r="Q76" s="46"/>
      <c r="R76" s="254"/>
      <c r="S76" s="97"/>
      <c r="T76" s="68"/>
      <c r="U76" s="63"/>
    </row>
    <row r="77" spans="1:21" ht="60" x14ac:dyDescent="0.2">
      <c r="A77" s="229"/>
      <c r="B77" s="103" t="s">
        <v>192</v>
      </c>
      <c r="C77" s="180">
        <v>6315376946</v>
      </c>
      <c r="D77" s="36" t="s">
        <v>320</v>
      </c>
      <c r="E77" s="13"/>
      <c r="F77" s="12" t="s">
        <v>220</v>
      </c>
      <c r="G77" s="77">
        <v>0.2</v>
      </c>
      <c r="H77" s="21">
        <v>2068.52</v>
      </c>
      <c r="I77" s="21">
        <v>2068.52</v>
      </c>
      <c r="J77" s="21">
        <v>2376.73</v>
      </c>
      <c r="K77" s="26">
        <f t="shared" si="23"/>
        <v>100</v>
      </c>
      <c r="L77" s="26">
        <f t="shared" si="24"/>
        <v>114.90002513874656</v>
      </c>
      <c r="M77" s="46"/>
      <c r="N77" s="48"/>
      <c r="O77" s="46"/>
      <c r="P77" s="46"/>
      <c r="Q77" s="46"/>
      <c r="R77" s="254"/>
      <c r="S77" s="97"/>
      <c r="T77" s="68"/>
      <c r="U77" s="63"/>
    </row>
    <row r="78" spans="1:21" ht="60" x14ac:dyDescent="0.2">
      <c r="A78" s="229"/>
      <c r="B78" s="103" t="s">
        <v>193</v>
      </c>
      <c r="C78" s="180">
        <v>6315376946</v>
      </c>
      <c r="D78" s="36" t="s">
        <v>320</v>
      </c>
      <c r="E78" s="13"/>
      <c r="F78" s="12" t="s">
        <v>220</v>
      </c>
      <c r="G78" s="77">
        <v>0.2</v>
      </c>
      <c r="H78" s="21">
        <v>1963.48</v>
      </c>
      <c r="I78" s="21">
        <v>1963.48</v>
      </c>
      <c r="J78" s="21">
        <v>2256.04</v>
      </c>
      <c r="K78" s="26">
        <f t="shared" si="23"/>
        <v>100</v>
      </c>
      <c r="L78" s="26">
        <f t="shared" si="24"/>
        <v>114.90007537637257</v>
      </c>
      <c r="M78" s="46"/>
      <c r="N78" s="48"/>
      <c r="O78" s="46"/>
      <c r="P78" s="46"/>
      <c r="Q78" s="46"/>
      <c r="R78" s="254"/>
      <c r="S78" s="97"/>
      <c r="T78" s="68"/>
      <c r="U78" s="63"/>
    </row>
    <row r="79" spans="1:21" ht="60" x14ac:dyDescent="0.2">
      <c r="A79" s="229"/>
      <c r="B79" s="103" t="s">
        <v>194</v>
      </c>
      <c r="C79" s="180">
        <v>6315376946</v>
      </c>
      <c r="D79" s="36" t="s">
        <v>320</v>
      </c>
      <c r="E79" s="13"/>
      <c r="F79" s="12" t="s">
        <v>220</v>
      </c>
      <c r="G79" s="77">
        <v>0.2</v>
      </c>
      <c r="H79" s="21">
        <v>2186.42</v>
      </c>
      <c r="I79" s="21">
        <v>2186.42</v>
      </c>
      <c r="J79" s="21">
        <v>2512.1999999999998</v>
      </c>
      <c r="K79" s="26">
        <f t="shared" si="23"/>
        <v>100</v>
      </c>
      <c r="L79" s="26">
        <f t="shared" si="24"/>
        <v>114.90015642008396</v>
      </c>
      <c r="M79" s="46">
        <v>2623.7</v>
      </c>
      <c r="N79" s="46">
        <v>2623.7</v>
      </c>
      <c r="O79" s="46">
        <v>3014.64</v>
      </c>
      <c r="P79" s="51">
        <f t="shared" ref="P79:Q81" si="27">IFERROR(N79/M79*100,"")</f>
        <v>100</v>
      </c>
      <c r="Q79" s="51">
        <f t="shared" si="27"/>
        <v>114.9003315927888</v>
      </c>
      <c r="R79" s="254"/>
      <c r="S79" s="68">
        <f>IF(G79=20%,ROUND(N79/1.2,2),IF(G79=5%,ROUND(N79/1.05,2),N79))</f>
        <v>2186.42</v>
      </c>
      <c r="T79" s="68">
        <f t="shared" ref="T79:T81" si="28">IF($G79=20%,ROUND(O79/1.2,2),IF($G79=5%,ROUND(O79/1.05,2),O79))</f>
        <v>2512.1999999999998</v>
      </c>
      <c r="U79" s="63">
        <f>IFERROR(T79/J79,"")</f>
        <v>1</v>
      </c>
    </row>
    <row r="80" spans="1:21" ht="45" x14ac:dyDescent="0.2">
      <c r="A80" s="229"/>
      <c r="B80" s="103" t="s">
        <v>195</v>
      </c>
      <c r="C80" s="180">
        <v>6315376946</v>
      </c>
      <c r="D80" s="36" t="s">
        <v>320</v>
      </c>
      <c r="E80" s="13"/>
      <c r="F80" s="12" t="s">
        <v>220</v>
      </c>
      <c r="G80" s="77">
        <v>0.2</v>
      </c>
      <c r="H80" s="21">
        <v>2470.9299999999998</v>
      </c>
      <c r="I80" s="21">
        <v>2470.9299999999998</v>
      </c>
      <c r="J80" s="21">
        <v>2839.1</v>
      </c>
      <c r="K80" s="26">
        <f t="shared" si="23"/>
        <v>100</v>
      </c>
      <c r="L80" s="26">
        <f t="shared" si="24"/>
        <v>114.90005787294663</v>
      </c>
      <c r="M80" s="46">
        <v>2965.12</v>
      </c>
      <c r="N80" s="46">
        <v>2965.12</v>
      </c>
      <c r="O80" s="46">
        <v>3406.92</v>
      </c>
      <c r="P80" s="51">
        <f t="shared" si="27"/>
        <v>100</v>
      </c>
      <c r="Q80" s="51">
        <f t="shared" si="27"/>
        <v>114.89990287071012</v>
      </c>
      <c r="R80" s="254"/>
      <c r="S80" s="68">
        <f>IF(G80=20%,ROUND(N80/1.2,2),IF(G80=5%,ROUND(N80/1.05,2),N80))</f>
        <v>2470.9299999999998</v>
      </c>
      <c r="T80" s="68">
        <f t="shared" si="28"/>
        <v>2839.1</v>
      </c>
      <c r="U80" s="63">
        <f>IFERROR(T80/J80,"")</f>
        <v>1</v>
      </c>
    </row>
    <row r="81" spans="1:21" ht="30" x14ac:dyDescent="0.2">
      <c r="A81" s="229"/>
      <c r="B81" s="103" t="s">
        <v>196</v>
      </c>
      <c r="C81" s="180">
        <v>6315376946</v>
      </c>
      <c r="D81" s="36" t="s">
        <v>320</v>
      </c>
      <c r="E81" s="13"/>
      <c r="F81" s="12" t="s">
        <v>220</v>
      </c>
      <c r="G81" s="77">
        <v>0.2</v>
      </c>
      <c r="H81" s="21">
        <v>2538.79</v>
      </c>
      <c r="I81" s="21">
        <v>2538.79</v>
      </c>
      <c r="J81" s="21">
        <v>2917.07</v>
      </c>
      <c r="K81" s="26">
        <f t="shared" si="23"/>
        <v>100</v>
      </c>
      <c r="L81" s="26">
        <f t="shared" si="24"/>
        <v>114.90001142276441</v>
      </c>
      <c r="M81" s="46">
        <v>3046.55</v>
      </c>
      <c r="N81" s="46">
        <v>3046.55</v>
      </c>
      <c r="O81" s="46">
        <v>3500.48</v>
      </c>
      <c r="P81" s="51">
        <f t="shared" si="27"/>
        <v>100</v>
      </c>
      <c r="Q81" s="51">
        <f t="shared" si="27"/>
        <v>114.89980469711641</v>
      </c>
      <c r="R81" s="254"/>
      <c r="S81" s="68">
        <f>IF(G81=20%,ROUND(N81/1.2,2),IF(G81=5%,ROUND(N81/1.05,2),N81))</f>
        <v>2538.79</v>
      </c>
      <c r="T81" s="68">
        <f t="shared" si="28"/>
        <v>2917.07</v>
      </c>
      <c r="U81" s="63">
        <f>IFERROR(T81/J81,"")</f>
        <v>1</v>
      </c>
    </row>
    <row r="82" spans="1:21" ht="30" x14ac:dyDescent="0.2">
      <c r="A82" s="229"/>
      <c r="B82" s="103" t="s">
        <v>197</v>
      </c>
      <c r="C82" s="180">
        <v>6315376946</v>
      </c>
      <c r="D82" s="36" t="s">
        <v>320</v>
      </c>
      <c r="E82" s="13"/>
      <c r="F82" s="12" t="s">
        <v>220</v>
      </c>
      <c r="G82" s="77">
        <v>0.2</v>
      </c>
      <c r="H82" s="21">
        <v>2479.84</v>
      </c>
      <c r="I82" s="21">
        <v>2479.84</v>
      </c>
      <c r="J82" s="21">
        <v>2849.34</v>
      </c>
      <c r="K82" s="26">
        <f t="shared" si="23"/>
        <v>100</v>
      </c>
      <c r="L82" s="26">
        <f t="shared" si="24"/>
        <v>114.90015484869991</v>
      </c>
      <c r="M82" s="46"/>
      <c r="N82" s="48"/>
      <c r="O82" s="46"/>
      <c r="P82" s="46"/>
      <c r="Q82" s="46"/>
      <c r="R82" s="254"/>
      <c r="S82" s="97"/>
      <c r="T82" s="68"/>
      <c r="U82" s="63"/>
    </row>
    <row r="83" spans="1:21" ht="30" x14ac:dyDescent="0.2">
      <c r="A83" s="229"/>
      <c r="B83" s="103" t="s">
        <v>198</v>
      </c>
      <c r="C83" s="180">
        <v>6315376946</v>
      </c>
      <c r="D83" s="36" t="s">
        <v>320</v>
      </c>
      <c r="E83" s="13"/>
      <c r="F83" s="12" t="s">
        <v>220</v>
      </c>
      <c r="G83" s="77">
        <v>0.2</v>
      </c>
      <c r="H83" s="21">
        <v>2774.63</v>
      </c>
      <c r="I83" s="21">
        <v>2774.63</v>
      </c>
      <c r="J83" s="21">
        <v>3188.05</v>
      </c>
      <c r="K83" s="26">
        <f t="shared" si="23"/>
        <v>100</v>
      </c>
      <c r="L83" s="26">
        <f t="shared" si="24"/>
        <v>114.90000468530938</v>
      </c>
      <c r="M83" s="46"/>
      <c r="N83" s="48"/>
      <c r="O83" s="46"/>
      <c r="P83" s="46"/>
      <c r="Q83" s="46"/>
      <c r="R83" s="254"/>
      <c r="S83" s="97"/>
      <c r="T83" s="68"/>
      <c r="U83" s="63"/>
    </row>
    <row r="84" spans="1:21" ht="123.75" customHeight="1" x14ac:dyDescent="0.2">
      <c r="A84" s="229"/>
      <c r="B84" s="5" t="s">
        <v>202</v>
      </c>
      <c r="C84" s="8">
        <v>3729007313</v>
      </c>
      <c r="D84" s="36" t="s">
        <v>320</v>
      </c>
      <c r="E84" s="13" t="s">
        <v>335</v>
      </c>
      <c r="F84" s="12" t="s">
        <v>118</v>
      </c>
      <c r="G84" s="77">
        <v>0.2</v>
      </c>
      <c r="H84" s="21">
        <v>2286.0100000000002</v>
      </c>
      <c r="I84" s="21">
        <v>2286.0100000000002</v>
      </c>
      <c r="J84" s="21">
        <v>2603.77</v>
      </c>
      <c r="K84" s="22">
        <f t="shared" ref="K84:L135" si="29">IFERROR(I84/H84*100,"")</f>
        <v>100</v>
      </c>
      <c r="L84" s="26">
        <f t="shared" si="24"/>
        <v>113.90020166141004</v>
      </c>
      <c r="M84" s="47"/>
      <c r="N84" s="34"/>
      <c r="O84" s="47"/>
      <c r="P84" s="46"/>
      <c r="Q84" s="46"/>
      <c r="R84" s="179" t="s">
        <v>432</v>
      </c>
      <c r="S84" s="97"/>
      <c r="T84" s="68"/>
      <c r="U84" s="63"/>
    </row>
    <row r="85" spans="1:21" ht="135" x14ac:dyDescent="0.2">
      <c r="A85" s="229"/>
      <c r="B85" s="49" t="s">
        <v>203</v>
      </c>
      <c r="C85" s="8">
        <v>3702050590</v>
      </c>
      <c r="D85" s="36" t="s">
        <v>320</v>
      </c>
      <c r="E85" s="13" t="s">
        <v>335</v>
      </c>
      <c r="F85" s="12" t="s">
        <v>220</v>
      </c>
      <c r="G85" s="77">
        <v>0.2</v>
      </c>
      <c r="H85" s="21"/>
      <c r="I85" s="21">
        <v>1660.35</v>
      </c>
      <c r="J85" s="21">
        <v>1891.14</v>
      </c>
      <c r="K85" s="27" t="str">
        <f t="shared" si="29"/>
        <v/>
      </c>
      <c r="L85" s="26">
        <f t="shared" si="24"/>
        <v>113.90008130815794</v>
      </c>
      <c r="M85" s="46"/>
      <c r="N85" s="46">
        <v>1992.42</v>
      </c>
      <c r="O85" s="46">
        <v>2269.37</v>
      </c>
      <c r="P85" s="51" t="str">
        <f t="shared" ref="P85:Q86" si="30">IFERROR(N85/M85*100,"")</f>
        <v/>
      </c>
      <c r="Q85" s="51">
        <f t="shared" si="30"/>
        <v>113.90018168859979</v>
      </c>
      <c r="R85" s="178" t="s">
        <v>540</v>
      </c>
      <c r="T85" s="68"/>
      <c r="U85" s="63">
        <f>IFERROR(T85/J85,"")</f>
        <v>0</v>
      </c>
    </row>
    <row r="86" spans="1:21" ht="138" customHeight="1" x14ac:dyDescent="0.2">
      <c r="A86" s="229"/>
      <c r="B86" s="49" t="s">
        <v>433</v>
      </c>
      <c r="C86" s="8">
        <v>3711044459</v>
      </c>
      <c r="D86" s="36" t="s">
        <v>320</v>
      </c>
      <c r="E86" s="13" t="s">
        <v>335</v>
      </c>
      <c r="F86" s="12" t="s">
        <v>117</v>
      </c>
      <c r="G86" s="77" t="s">
        <v>387</v>
      </c>
      <c r="H86" s="21"/>
      <c r="I86" s="21">
        <v>2667.51</v>
      </c>
      <c r="J86" s="21">
        <v>3038.29</v>
      </c>
      <c r="K86" s="22" t="str">
        <f t="shared" si="29"/>
        <v/>
      </c>
      <c r="L86" s="26">
        <f t="shared" si="24"/>
        <v>113.89985417111836</v>
      </c>
      <c r="M86" s="46"/>
      <c r="N86" s="46">
        <v>2667.51</v>
      </c>
      <c r="O86" s="46">
        <v>3038.29</v>
      </c>
      <c r="P86" s="46" t="str">
        <f t="shared" si="30"/>
        <v/>
      </c>
      <c r="Q86" s="46">
        <f t="shared" si="30"/>
        <v>113.89985417111836</v>
      </c>
      <c r="R86" s="179" t="s">
        <v>496</v>
      </c>
      <c r="S86" s="68">
        <f>IF(G86=20%,ROUND(N86/1.2,2),IF(G86=5%,ROUND(N86/1.05,2),N86))</f>
        <v>2667.51</v>
      </c>
      <c r="T86" s="68">
        <f>IF($G86=20%,ROUND(O86/1.2,2),IF($G86=5%,ROUND(O86/1.05,2),O86))</f>
        <v>3038.29</v>
      </c>
      <c r="U86" s="63">
        <f>IFERROR(T86/J86,"")</f>
        <v>1</v>
      </c>
    </row>
    <row r="87" spans="1:21" x14ac:dyDescent="0.2">
      <c r="A87" s="229"/>
      <c r="B87" s="5" t="s">
        <v>249</v>
      </c>
      <c r="C87" s="8">
        <v>3702504406</v>
      </c>
      <c r="D87" s="36"/>
      <c r="E87" s="13"/>
      <c r="F87" s="12"/>
      <c r="G87" s="77"/>
      <c r="H87" s="25"/>
      <c r="I87" s="23"/>
      <c r="J87" s="23"/>
      <c r="K87" s="22" t="str">
        <f t="shared" si="29"/>
        <v/>
      </c>
      <c r="L87" s="22" t="str">
        <f t="shared" si="24"/>
        <v/>
      </c>
      <c r="M87" s="46"/>
      <c r="N87" s="48"/>
      <c r="O87" s="46"/>
      <c r="P87" s="47" t="str">
        <f>IFERROR(N87/M87*100,"")</f>
        <v/>
      </c>
      <c r="Q87" s="47" t="str">
        <f>IFERROR(O87/N87*100,"")</f>
        <v/>
      </c>
      <c r="R87" s="256" t="s">
        <v>434</v>
      </c>
      <c r="S87" s="97"/>
      <c r="U87" s="63"/>
    </row>
    <row r="88" spans="1:21" ht="64.5" customHeight="1" x14ac:dyDescent="0.2">
      <c r="A88" s="229"/>
      <c r="B88" s="6" t="s">
        <v>250</v>
      </c>
      <c r="C88" s="180">
        <v>3702504406</v>
      </c>
      <c r="D88" s="36" t="s">
        <v>320</v>
      </c>
      <c r="E88" s="13" t="s">
        <v>335</v>
      </c>
      <c r="F88" s="12" t="s">
        <v>117</v>
      </c>
      <c r="G88" s="77" t="s">
        <v>387</v>
      </c>
      <c r="H88" s="25">
        <v>2414.94</v>
      </c>
      <c r="I88" s="25">
        <v>2414.94</v>
      </c>
      <c r="J88" s="25">
        <v>2750.62</v>
      </c>
      <c r="K88" s="22">
        <f t="shared" si="29"/>
        <v>100</v>
      </c>
      <c r="L88" s="26">
        <f t="shared" si="24"/>
        <v>113.9001383057136</v>
      </c>
      <c r="M88" s="46"/>
      <c r="N88" s="48"/>
      <c r="O88" s="46"/>
      <c r="P88" s="46"/>
      <c r="Q88" s="46"/>
      <c r="R88" s="256"/>
      <c r="S88" s="97"/>
      <c r="T88" s="68"/>
      <c r="U88" s="63"/>
    </row>
    <row r="89" spans="1:21" ht="80.25" customHeight="1" x14ac:dyDescent="0.2">
      <c r="A89" s="229"/>
      <c r="B89" s="6" t="s">
        <v>251</v>
      </c>
      <c r="C89" s="180">
        <v>3702504406</v>
      </c>
      <c r="D89" s="36" t="s">
        <v>320</v>
      </c>
      <c r="E89" s="13" t="s">
        <v>335</v>
      </c>
      <c r="F89" s="12" t="s">
        <v>117</v>
      </c>
      <c r="G89" s="77" t="s">
        <v>387</v>
      </c>
      <c r="H89" s="21">
        <v>3365.94</v>
      </c>
      <c r="I89" s="21">
        <v>3365.94</v>
      </c>
      <c r="J89" s="21">
        <v>3833.81</v>
      </c>
      <c r="K89" s="22">
        <f t="shared" si="29"/>
        <v>100</v>
      </c>
      <c r="L89" s="26">
        <f t="shared" si="24"/>
        <v>113.90012893872144</v>
      </c>
      <c r="M89" s="46"/>
      <c r="N89" s="48"/>
      <c r="O89" s="46"/>
      <c r="P89" s="46"/>
      <c r="Q89" s="46"/>
      <c r="R89" s="256"/>
      <c r="S89" s="97"/>
      <c r="T89" s="68"/>
      <c r="U89" s="63"/>
    </row>
    <row r="90" spans="1:21" ht="112.5" customHeight="1" x14ac:dyDescent="0.2">
      <c r="A90" s="229"/>
      <c r="B90" s="49" t="s">
        <v>204</v>
      </c>
      <c r="C90" s="8">
        <v>3702184643</v>
      </c>
      <c r="D90" s="36" t="s">
        <v>320</v>
      </c>
      <c r="E90" s="13" t="s">
        <v>335</v>
      </c>
      <c r="F90" s="12" t="s">
        <v>117</v>
      </c>
      <c r="G90" s="77" t="s">
        <v>387</v>
      </c>
      <c r="H90" s="25">
        <v>3301.39</v>
      </c>
      <c r="I90" s="25">
        <v>3365.94</v>
      </c>
      <c r="J90" s="21">
        <v>3833.81</v>
      </c>
      <c r="K90" s="22">
        <f t="shared" si="29"/>
        <v>101.95523703652098</v>
      </c>
      <c r="L90" s="26">
        <f t="shared" si="24"/>
        <v>113.90012893872144</v>
      </c>
      <c r="M90" s="46"/>
      <c r="N90" s="48"/>
      <c r="O90" s="46"/>
      <c r="P90" s="46"/>
      <c r="Q90" s="46"/>
      <c r="R90" s="179" t="s">
        <v>497</v>
      </c>
      <c r="S90" s="97"/>
      <c r="T90" s="68"/>
      <c r="U90" s="63"/>
    </row>
    <row r="91" spans="1:21" x14ac:dyDescent="0.2">
      <c r="A91" s="229"/>
      <c r="B91" s="5" t="s">
        <v>60</v>
      </c>
      <c r="C91" s="8">
        <v>3702733438</v>
      </c>
      <c r="D91" s="72"/>
      <c r="E91" s="13"/>
      <c r="F91" s="12"/>
      <c r="G91" s="77"/>
      <c r="H91" s="25"/>
      <c r="I91" s="23"/>
      <c r="J91" s="21"/>
      <c r="K91" s="21" t="str">
        <f t="shared" si="29"/>
        <v/>
      </c>
      <c r="L91" s="21" t="str">
        <f t="shared" si="24"/>
        <v/>
      </c>
      <c r="M91" s="46"/>
      <c r="N91" s="48"/>
      <c r="O91" s="46"/>
      <c r="P91" s="46"/>
      <c r="Q91" s="46"/>
      <c r="R91" s="89"/>
      <c r="S91" s="97"/>
      <c r="T91" s="68"/>
      <c r="U91" s="63"/>
    </row>
    <row r="92" spans="1:21" ht="63" x14ac:dyDescent="0.2">
      <c r="A92" s="229"/>
      <c r="B92" s="6" t="s">
        <v>200</v>
      </c>
      <c r="C92" s="180">
        <v>3702733438</v>
      </c>
      <c r="D92" s="36" t="s">
        <v>258</v>
      </c>
      <c r="E92" s="13" t="s">
        <v>335</v>
      </c>
      <c r="F92" s="12" t="s">
        <v>118</v>
      </c>
      <c r="G92" s="77">
        <v>0.2</v>
      </c>
      <c r="H92" s="25">
        <v>841.06</v>
      </c>
      <c r="I92" s="25">
        <v>841.06</v>
      </c>
      <c r="J92" s="25">
        <v>841.06</v>
      </c>
      <c r="K92" s="26">
        <f t="shared" si="29"/>
        <v>100</v>
      </c>
      <c r="L92" s="26">
        <f t="shared" si="24"/>
        <v>100</v>
      </c>
      <c r="M92" s="47"/>
      <c r="N92" s="34"/>
      <c r="O92" s="47"/>
      <c r="P92" s="46"/>
      <c r="Q92" s="46"/>
      <c r="R92" s="178" t="s">
        <v>430</v>
      </c>
      <c r="S92" s="97"/>
      <c r="T92" s="68"/>
      <c r="U92" s="63"/>
    </row>
    <row r="93" spans="1:21" ht="31.5" x14ac:dyDescent="0.2">
      <c r="A93" s="177" t="s">
        <v>17</v>
      </c>
      <c r="B93" s="5" t="s">
        <v>79</v>
      </c>
      <c r="C93" s="8">
        <v>3704005258</v>
      </c>
      <c r="D93" s="36" t="s">
        <v>258</v>
      </c>
      <c r="E93" s="13" t="s">
        <v>335</v>
      </c>
      <c r="F93" s="12" t="s">
        <v>220</v>
      </c>
      <c r="G93" s="77">
        <v>0.2</v>
      </c>
      <c r="H93" s="21">
        <v>4175.34</v>
      </c>
      <c r="I93" s="21">
        <v>4175.34</v>
      </c>
      <c r="J93" s="21">
        <v>4649.93</v>
      </c>
      <c r="K93" s="22">
        <f t="shared" si="29"/>
        <v>100</v>
      </c>
      <c r="L93" s="22">
        <f t="shared" si="24"/>
        <v>111.36649949465193</v>
      </c>
      <c r="M93" s="46">
        <v>3486.57</v>
      </c>
      <c r="N93" s="46">
        <v>3486.57</v>
      </c>
      <c r="O93" s="106">
        <v>3729.4</v>
      </c>
      <c r="P93" s="47">
        <f>IFERROR(N93/M93*100,"")</f>
        <v>100</v>
      </c>
      <c r="Q93" s="47">
        <f>IFERROR(O93/N93*100,"")</f>
        <v>106.96472464341747</v>
      </c>
      <c r="R93" s="178" t="s">
        <v>444</v>
      </c>
      <c r="S93" s="68">
        <f>IF(G93=20%,ROUND(N93/1.2,2),IF(G93=5%,ROUND(N93/1.05,2),N93))</f>
        <v>2905.48</v>
      </c>
      <c r="T93" s="68">
        <f>IF($G93=20%,ROUND(O93/1.2,2),IF($G93=5%,ROUND(O93/1.05,2),O93))</f>
        <v>3107.83</v>
      </c>
      <c r="U93" s="63">
        <f>IFERROR(T93/J93,"")</f>
        <v>0.6683605989767587</v>
      </c>
    </row>
    <row r="94" spans="1:21" ht="15.75" customHeight="1" x14ac:dyDescent="0.2">
      <c r="A94" s="242" t="s">
        <v>18</v>
      </c>
      <c r="B94" s="5" t="s">
        <v>58</v>
      </c>
      <c r="C94" s="8">
        <v>3703048040</v>
      </c>
      <c r="D94" s="36" t="s">
        <v>338</v>
      </c>
      <c r="E94" s="13" t="s">
        <v>335</v>
      </c>
      <c r="F94" s="12" t="s">
        <v>118</v>
      </c>
      <c r="G94" s="77">
        <v>0.2</v>
      </c>
      <c r="H94" s="21">
        <v>1730.22</v>
      </c>
      <c r="I94" s="21">
        <v>1730.22</v>
      </c>
      <c r="J94" s="21">
        <v>1833.25</v>
      </c>
      <c r="K94" s="22">
        <f t="shared" si="29"/>
        <v>100</v>
      </c>
      <c r="L94" s="22">
        <f t="shared" si="24"/>
        <v>105.95473408005918</v>
      </c>
      <c r="M94" s="46"/>
      <c r="N94" s="46"/>
      <c r="O94" s="46"/>
      <c r="P94" s="46"/>
      <c r="Q94" s="46"/>
      <c r="R94" s="178" t="s">
        <v>357</v>
      </c>
      <c r="T94" s="68"/>
      <c r="U94" s="63"/>
    </row>
    <row r="95" spans="1:21" ht="31.5" x14ac:dyDescent="0.2">
      <c r="A95" s="243"/>
      <c r="B95" s="5" t="s">
        <v>112</v>
      </c>
      <c r="C95" s="180">
        <v>7729314745</v>
      </c>
      <c r="D95" s="36"/>
      <c r="E95" s="43"/>
      <c r="F95" s="12"/>
      <c r="G95" s="77"/>
      <c r="H95" s="21"/>
      <c r="I95" s="23"/>
      <c r="J95" s="23"/>
      <c r="K95" s="22" t="str">
        <f t="shared" si="29"/>
        <v/>
      </c>
      <c r="L95" s="22" t="str">
        <f t="shared" si="24"/>
        <v/>
      </c>
      <c r="M95" s="47"/>
      <c r="N95" s="34"/>
      <c r="O95" s="47"/>
      <c r="P95" s="47"/>
      <c r="Q95" s="47"/>
      <c r="R95" s="254" t="s">
        <v>549</v>
      </c>
      <c r="S95" s="97"/>
      <c r="U95" s="64"/>
    </row>
    <row r="96" spans="1:21" ht="31.5" x14ac:dyDescent="0.2">
      <c r="A96" s="243"/>
      <c r="B96" s="6" t="s">
        <v>47</v>
      </c>
      <c r="C96" s="180">
        <v>7729314745</v>
      </c>
      <c r="D96" s="36" t="s">
        <v>257</v>
      </c>
      <c r="E96" s="13" t="s">
        <v>335</v>
      </c>
      <c r="F96" s="12" t="s">
        <v>118</v>
      </c>
      <c r="G96" s="77">
        <v>0.2</v>
      </c>
      <c r="H96" s="21">
        <v>5780.34</v>
      </c>
      <c r="I96" s="21">
        <v>5780.34</v>
      </c>
      <c r="J96" s="21">
        <v>6604.21</v>
      </c>
      <c r="K96" s="22">
        <f t="shared" si="29"/>
        <v>100</v>
      </c>
      <c r="L96" s="22">
        <f t="shared" si="24"/>
        <v>114.25296781850203</v>
      </c>
      <c r="M96" s="47"/>
      <c r="N96" s="34"/>
      <c r="O96" s="47"/>
      <c r="P96" s="47"/>
      <c r="Q96" s="47"/>
      <c r="R96" s="254"/>
      <c r="S96" s="97"/>
      <c r="T96" s="68"/>
      <c r="U96" s="63"/>
    </row>
    <row r="97" spans="1:21" x14ac:dyDescent="0.2">
      <c r="A97" s="243"/>
      <c r="B97" s="6" t="s">
        <v>545</v>
      </c>
      <c r="C97" s="180">
        <v>7729314745</v>
      </c>
      <c r="D97" s="36" t="s">
        <v>257</v>
      </c>
      <c r="E97" s="13" t="s">
        <v>543</v>
      </c>
      <c r="F97" s="12" t="s">
        <v>118</v>
      </c>
      <c r="G97" s="77">
        <v>0.2</v>
      </c>
      <c r="H97" s="21">
        <v>9054.94</v>
      </c>
      <c r="I97" s="21">
        <v>9054.94</v>
      </c>
      <c r="J97" s="21"/>
      <c r="K97" s="22">
        <f t="shared" si="29"/>
        <v>100</v>
      </c>
      <c r="L97" s="22">
        <f t="shared" si="24"/>
        <v>0</v>
      </c>
      <c r="M97" s="46">
        <v>3212.8</v>
      </c>
      <c r="N97" s="46">
        <v>3212.8</v>
      </c>
      <c r="O97" s="86"/>
      <c r="P97" s="47">
        <f t="shared" ref="P97:Q100" si="31">IFERROR(N97/M97*100,"")</f>
        <v>100</v>
      </c>
      <c r="Q97" s="47"/>
      <c r="R97" s="254"/>
      <c r="S97" s="68">
        <f>IF(G97=20%,ROUND(N97/1.2,2),IF(G97=5%,ROUND(N97/1.05,2),N97))</f>
        <v>2677.33</v>
      </c>
      <c r="T97" s="68">
        <f>IF($G97=20%,ROUND(O97/1.2,2),IF($G97=5%,ROUND(O97/1.05,2),O97))</f>
        <v>0</v>
      </c>
      <c r="U97" s="63" t="str">
        <f>IFERROR(T97/J97,"")</f>
        <v/>
      </c>
    </row>
    <row r="98" spans="1:21" x14ac:dyDescent="0.2">
      <c r="A98" s="243"/>
      <c r="B98" s="6" t="s">
        <v>546</v>
      </c>
      <c r="C98" s="180">
        <v>7729314745</v>
      </c>
      <c r="D98" s="36" t="s">
        <v>257</v>
      </c>
      <c r="E98" s="115" t="s">
        <v>547</v>
      </c>
      <c r="F98" s="12" t="s">
        <v>118</v>
      </c>
      <c r="G98" s="77">
        <v>0.2</v>
      </c>
      <c r="H98" s="21"/>
      <c r="I98" s="21"/>
      <c r="J98" s="21">
        <v>8303.9500000000007</v>
      </c>
      <c r="K98" s="22"/>
      <c r="L98" s="22"/>
      <c r="M98" s="46"/>
      <c r="N98" s="46"/>
      <c r="O98" s="86"/>
      <c r="P98" s="47"/>
      <c r="Q98" s="47"/>
      <c r="R98" s="178" t="s">
        <v>548</v>
      </c>
      <c r="T98" s="68"/>
      <c r="U98" s="63"/>
    </row>
    <row r="99" spans="1:21" x14ac:dyDescent="0.2">
      <c r="A99" s="243"/>
      <c r="B99" s="5" t="s">
        <v>129</v>
      </c>
      <c r="C99" s="8">
        <v>3703023342</v>
      </c>
      <c r="D99" s="36"/>
      <c r="E99" s="43"/>
      <c r="F99" s="12"/>
      <c r="G99" s="77"/>
      <c r="H99" s="24"/>
      <c r="I99" s="39"/>
      <c r="J99" s="39"/>
      <c r="K99" s="24" t="str">
        <f t="shared" si="29"/>
        <v/>
      </c>
      <c r="L99" s="24" t="str">
        <f t="shared" si="24"/>
        <v/>
      </c>
      <c r="M99" s="46"/>
      <c r="N99" s="48"/>
      <c r="O99" s="46"/>
      <c r="P99" s="47" t="str">
        <f t="shared" si="31"/>
        <v/>
      </c>
      <c r="Q99" s="47" t="str">
        <f t="shared" si="31"/>
        <v/>
      </c>
      <c r="R99" s="89"/>
      <c r="S99" s="97"/>
      <c r="T99" s="68"/>
      <c r="U99" s="63"/>
    </row>
    <row r="100" spans="1:21" x14ac:dyDescent="0.2">
      <c r="A100" s="243"/>
      <c r="B100" s="6" t="s">
        <v>247</v>
      </c>
      <c r="C100" s="180">
        <v>3703023342</v>
      </c>
      <c r="D100" s="36" t="s">
        <v>258</v>
      </c>
      <c r="E100" s="13" t="s">
        <v>335</v>
      </c>
      <c r="F100" s="12" t="s">
        <v>117</v>
      </c>
      <c r="G100" s="77" t="s">
        <v>387</v>
      </c>
      <c r="H100" s="21">
        <v>3025.21</v>
      </c>
      <c r="I100" s="21">
        <v>3025.21</v>
      </c>
      <c r="J100" s="21">
        <v>3193.3</v>
      </c>
      <c r="K100" s="22">
        <f t="shared" si="29"/>
        <v>100</v>
      </c>
      <c r="L100" s="22">
        <f t="shared" si="24"/>
        <v>105.55630848767524</v>
      </c>
      <c r="M100" s="46">
        <v>2449.7800000000002</v>
      </c>
      <c r="N100" s="46">
        <v>2449.7800000000002</v>
      </c>
      <c r="O100" s="46">
        <v>2787.85</v>
      </c>
      <c r="P100" s="47">
        <f t="shared" si="31"/>
        <v>100</v>
      </c>
      <c r="Q100" s="47">
        <f t="shared" si="31"/>
        <v>113.80001469519712</v>
      </c>
      <c r="R100" s="254" t="s">
        <v>550</v>
      </c>
      <c r="S100" s="68">
        <f>IF(G100=20%,ROUND(N100/1.2,2),IF(G100=5%,ROUND(N100/1.05,2),N100))</f>
        <v>2449.7800000000002</v>
      </c>
      <c r="T100" s="68">
        <f>IF($G100=20%,ROUND(O100/1.2,2),IF($G100=5%,ROUND(O100/1.05,2),O100))</f>
        <v>2787.85</v>
      </c>
      <c r="U100" s="63">
        <f>IFERROR(T100/J100,"")</f>
        <v>0.87303103372686552</v>
      </c>
    </row>
    <row r="101" spans="1:21" ht="31.5" x14ac:dyDescent="0.2">
      <c r="A101" s="243"/>
      <c r="B101" s="6" t="s">
        <v>248</v>
      </c>
      <c r="C101" s="180">
        <v>3703023342</v>
      </c>
      <c r="D101" s="36" t="s">
        <v>258</v>
      </c>
      <c r="E101" s="13" t="s">
        <v>543</v>
      </c>
      <c r="F101" s="12" t="s">
        <v>117</v>
      </c>
      <c r="G101" s="77" t="s">
        <v>387</v>
      </c>
      <c r="H101" s="21">
        <v>1588.31</v>
      </c>
      <c r="I101" s="21">
        <v>1588.31</v>
      </c>
      <c r="J101" s="21">
        <v>1810.88</v>
      </c>
      <c r="K101" s="22">
        <f t="shared" si="29"/>
        <v>100</v>
      </c>
      <c r="L101" s="22">
        <f t="shared" si="24"/>
        <v>114.01300753631219</v>
      </c>
      <c r="M101" s="46"/>
      <c r="N101" s="46"/>
      <c r="O101" s="46"/>
      <c r="P101" s="46"/>
      <c r="Q101" s="46"/>
      <c r="R101" s="254"/>
      <c r="T101" s="68"/>
      <c r="U101" s="63"/>
    </row>
    <row r="102" spans="1:21" x14ac:dyDescent="0.2">
      <c r="A102" s="243"/>
      <c r="B102" s="5" t="s">
        <v>104</v>
      </c>
      <c r="C102" s="8">
        <v>3713007692</v>
      </c>
      <c r="D102" s="36"/>
      <c r="E102" s="43"/>
      <c r="F102" s="12"/>
      <c r="G102" s="77"/>
      <c r="H102" s="21"/>
      <c r="I102" s="23"/>
      <c r="J102" s="23"/>
      <c r="K102" s="22" t="str">
        <f t="shared" si="29"/>
        <v/>
      </c>
      <c r="L102" s="22" t="str">
        <f t="shared" si="24"/>
        <v/>
      </c>
      <c r="M102" s="47"/>
      <c r="N102" s="34"/>
      <c r="O102" s="47"/>
      <c r="P102" s="47" t="str">
        <f t="shared" ref="P102:Q108" si="32">IFERROR(N102/M102*100,"")</f>
        <v/>
      </c>
      <c r="Q102" s="47" t="str">
        <f t="shared" si="32"/>
        <v/>
      </c>
      <c r="R102" s="90"/>
      <c r="S102" s="98"/>
      <c r="U102" s="64"/>
    </row>
    <row r="103" spans="1:21" x14ac:dyDescent="0.2">
      <c r="A103" s="243"/>
      <c r="B103" s="6" t="s">
        <v>82</v>
      </c>
      <c r="C103" s="8">
        <v>3713007692</v>
      </c>
      <c r="D103" s="36" t="s">
        <v>263</v>
      </c>
      <c r="E103" s="13" t="s">
        <v>335</v>
      </c>
      <c r="F103" s="12" t="s">
        <v>117</v>
      </c>
      <c r="G103" s="77" t="s">
        <v>387</v>
      </c>
      <c r="H103" s="21">
        <v>2885.12</v>
      </c>
      <c r="I103" s="21">
        <v>2885.12</v>
      </c>
      <c r="J103" s="21">
        <v>3098.07</v>
      </c>
      <c r="K103" s="22">
        <f t="shared" si="29"/>
        <v>100</v>
      </c>
      <c r="L103" s="22">
        <f t="shared" si="24"/>
        <v>107.38097548802131</v>
      </c>
      <c r="M103" s="46">
        <v>2885.12</v>
      </c>
      <c r="N103" s="46">
        <v>2885.12</v>
      </c>
      <c r="O103" s="46">
        <v>3098.07</v>
      </c>
      <c r="P103" s="47">
        <f t="shared" si="32"/>
        <v>100</v>
      </c>
      <c r="Q103" s="51">
        <f t="shared" si="32"/>
        <v>107.38097548802131</v>
      </c>
      <c r="R103" s="90" t="s">
        <v>364</v>
      </c>
      <c r="S103" s="68">
        <f>IF(G103=20%,ROUND(N103/1.2,2),IF(G103=5%,ROUND(N103/1.05,2),N103))</f>
        <v>2885.12</v>
      </c>
      <c r="T103" s="68">
        <f t="shared" ref="T103:T105" si="33">IF($G103=20%,ROUND(O103/1.2,2),IF($G103=5%,ROUND(O103/1.05,2),O103))</f>
        <v>3098.07</v>
      </c>
      <c r="U103" s="65">
        <f>IFERROR(T103/J103,"")</f>
        <v>1</v>
      </c>
    </row>
    <row r="104" spans="1:21" x14ac:dyDescent="0.2">
      <c r="A104" s="243"/>
      <c r="B104" s="6" t="s">
        <v>105</v>
      </c>
      <c r="C104" s="8">
        <v>3713007692</v>
      </c>
      <c r="D104" s="36" t="s">
        <v>338</v>
      </c>
      <c r="E104" s="13" t="s">
        <v>335</v>
      </c>
      <c r="F104" s="12" t="s">
        <v>117</v>
      </c>
      <c r="G104" s="77" t="s">
        <v>387</v>
      </c>
      <c r="H104" s="21">
        <v>3230.34</v>
      </c>
      <c r="I104" s="21">
        <v>3230.34</v>
      </c>
      <c r="J104" s="21">
        <v>3675.58</v>
      </c>
      <c r="K104" s="22">
        <f t="shared" si="29"/>
        <v>100</v>
      </c>
      <c r="L104" s="22">
        <f t="shared" si="24"/>
        <v>113.78306927444169</v>
      </c>
      <c r="M104" s="46">
        <v>3212.8</v>
      </c>
      <c r="N104" s="46">
        <v>3212.8</v>
      </c>
      <c r="O104" s="86">
        <v>3656.17</v>
      </c>
      <c r="P104" s="47">
        <f t="shared" si="32"/>
        <v>100</v>
      </c>
      <c r="Q104" s="47">
        <f t="shared" si="32"/>
        <v>113.80011205179284</v>
      </c>
      <c r="R104" s="178" t="s">
        <v>363</v>
      </c>
      <c r="S104" s="68">
        <f>IF(G104=20%,ROUND(N104/1.2,2),IF(G104=5%,ROUND(N104/1.05,2),N104))</f>
        <v>3212.8</v>
      </c>
      <c r="T104" s="68">
        <f t="shared" si="33"/>
        <v>3656.17</v>
      </c>
      <c r="U104" s="63">
        <f>IFERROR(T104/J104,"")</f>
        <v>0.99471920077919684</v>
      </c>
    </row>
    <row r="105" spans="1:21" x14ac:dyDescent="0.2">
      <c r="A105" s="243"/>
      <c r="B105" s="5" t="s">
        <v>70</v>
      </c>
      <c r="C105" s="180">
        <v>3713003497</v>
      </c>
      <c r="D105" s="36" t="s">
        <v>258</v>
      </c>
      <c r="E105" s="13" t="s">
        <v>335</v>
      </c>
      <c r="F105" s="12" t="s">
        <v>220</v>
      </c>
      <c r="G105" s="77">
        <v>0.2</v>
      </c>
      <c r="H105" s="21">
        <v>1652.83</v>
      </c>
      <c r="I105" s="21">
        <v>1652.83</v>
      </c>
      <c r="J105" s="21">
        <v>1744.13</v>
      </c>
      <c r="K105" s="22">
        <f t="shared" si="29"/>
        <v>100</v>
      </c>
      <c r="L105" s="22">
        <f t="shared" si="24"/>
        <v>105.52385907806612</v>
      </c>
      <c r="M105" s="46">
        <v>1983.4</v>
      </c>
      <c r="N105" s="46">
        <v>1983.4</v>
      </c>
      <c r="O105" s="46">
        <v>2092.96</v>
      </c>
      <c r="P105" s="47">
        <f t="shared" si="32"/>
        <v>100</v>
      </c>
      <c r="Q105" s="51">
        <f t="shared" si="32"/>
        <v>105.52384793788443</v>
      </c>
      <c r="R105" s="178" t="s">
        <v>336</v>
      </c>
      <c r="S105" s="68">
        <f>IF(G105=20%,ROUND(N105/1.2,2),IF(G105=5%,ROUND(N105/1.05,2),N105))</f>
        <v>1652.83</v>
      </c>
      <c r="T105" s="68">
        <f t="shared" si="33"/>
        <v>1744.13</v>
      </c>
      <c r="U105" s="65">
        <f>IFERROR(T105/J105,"")</f>
        <v>1</v>
      </c>
    </row>
    <row r="106" spans="1:21" x14ac:dyDescent="0.2">
      <c r="A106" s="243"/>
      <c r="B106" s="5" t="s">
        <v>130</v>
      </c>
      <c r="C106" s="8">
        <v>3703022998</v>
      </c>
      <c r="D106" s="36"/>
      <c r="E106" s="43"/>
      <c r="F106" s="12"/>
      <c r="G106" s="77"/>
      <c r="H106" s="21"/>
      <c r="I106" s="23"/>
      <c r="J106" s="23"/>
      <c r="K106" s="22" t="str">
        <f t="shared" si="29"/>
        <v/>
      </c>
      <c r="L106" s="22" t="str">
        <f t="shared" si="24"/>
        <v/>
      </c>
      <c r="M106" s="47"/>
      <c r="N106" s="34"/>
      <c r="O106" s="47"/>
      <c r="P106" s="47" t="str">
        <f t="shared" si="32"/>
        <v/>
      </c>
      <c r="Q106" s="47" t="str">
        <f t="shared" si="32"/>
        <v/>
      </c>
      <c r="R106" s="89"/>
      <c r="S106" s="97"/>
      <c r="U106" s="64"/>
    </row>
    <row r="107" spans="1:21" x14ac:dyDescent="0.2">
      <c r="A107" s="243"/>
      <c r="B107" s="73" t="s">
        <v>531</v>
      </c>
      <c r="C107" s="8">
        <v>3703022998</v>
      </c>
      <c r="D107" s="36" t="s">
        <v>263</v>
      </c>
      <c r="E107" s="13" t="s">
        <v>335</v>
      </c>
      <c r="F107" s="12" t="s">
        <v>117</v>
      </c>
      <c r="G107" s="77" t="s">
        <v>387</v>
      </c>
      <c r="H107" s="21">
        <v>3828.41</v>
      </c>
      <c r="I107" s="21">
        <v>3828.41</v>
      </c>
      <c r="J107" s="21">
        <v>4305.46</v>
      </c>
      <c r="K107" s="22">
        <f t="shared" si="29"/>
        <v>100</v>
      </c>
      <c r="L107" s="22">
        <f t="shared" si="24"/>
        <v>112.46078659286754</v>
      </c>
      <c r="M107" s="46">
        <v>3318.62</v>
      </c>
      <c r="N107" s="46">
        <v>3318.62</v>
      </c>
      <c r="O107" s="106">
        <v>3729.4</v>
      </c>
      <c r="P107" s="47">
        <f t="shared" si="32"/>
        <v>100</v>
      </c>
      <c r="Q107" s="47">
        <f t="shared" si="32"/>
        <v>112.37803665378982</v>
      </c>
      <c r="R107" s="254" t="s">
        <v>445</v>
      </c>
      <c r="S107" s="68">
        <f>IF(G107=20%,ROUND(N107/1.2,2),IF(G107=5%,ROUND(N107/1.05,2),N107))</f>
        <v>3318.62</v>
      </c>
      <c r="T107" s="68">
        <f t="shared" ref="T107:T108" si="34">IF($G107=20%,ROUND(O107/1.2,2),IF($G107=5%,ROUND(O107/1.05,2),O107))</f>
        <v>3729.4</v>
      </c>
      <c r="U107" s="63">
        <f>IFERROR(T107/J107,"")</f>
        <v>0.86620244991243678</v>
      </c>
    </row>
    <row r="108" spans="1:21" x14ac:dyDescent="0.2">
      <c r="A108" s="243"/>
      <c r="B108" s="73" t="s">
        <v>506</v>
      </c>
      <c r="C108" s="8">
        <v>3703022998</v>
      </c>
      <c r="D108" s="36" t="s">
        <v>263</v>
      </c>
      <c r="E108" s="13" t="s">
        <v>335</v>
      </c>
      <c r="F108" s="12" t="s">
        <v>117</v>
      </c>
      <c r="G108" s="77" t="s">
        <v>387</v>
      </c>
      <c r="H108" s="21">
        <v>5607.89</v>
      </c>
      <c r="I108" s="21">
        <v>5607.89</v>
      </c>
      <c r="J108" s="21">
        <v>5693.22</v>
      </c>
      <c r="K108" s="22">
        <f t="shared" si="29"/>
        <v>100</v>
      </c>
      <c r="L108" s="22">
        <f t="shared" si="24"/>
        <v>101.52160616559883</v>
      </c>
      <c r="M108" s="46">
        <v>3318.62</v>
      </c>
      <c r="N108" s="46">
        <v>3318.62</v>
      </c>
      <c r="O108" s="106">
        <v>3729.4</v>
      </c>
      <c r="P108" s="47">
        <f t="shared" si="32"/>
        <v>100</v>
      </c>
      <c r="Q108" s="47">
        <f t="shared" si="32"/>
        <v>112.37803665378982</v>
      </c>
      <c r="R108" s="254"/>
      <c r="S108" s="68">
        <f>IF(G108=20%,ROUND(N108/1.2,2),IF(G108=5%,ROUND(N108/1.05,2),N108))</f>
        <v>3318.62</v>
      </c>
      <c r="T108" s="68">
        <f t="shared" si="34"/>
        <v>3729.4</v>
      </c>
      <c r="U108" s="63">
        <f>IFERROR(T108/J108,"")</f>
        <v>0.65505987824113598</v>
      </c>
    </row>
    <row r="109" spans="1:21" ht="31.5" x14ac:dyDescent="0.2">
      <c r="A109" s="243"/>
      <c r="B109" s="5" t="s">
        <v>131</v>
      </c>
      <c r="C109" s="8">
        <v>3713005751</v>
      </c>
      <c r="D109" s="36" t="s">
        <v>258</v>
      </c>
      <c r="E109" s="13" t="s">
        <v>335</v>
      </c>
      <c r="F109" s="12" t="s">
        <v>117</v>
      </c>
      <c r="G109" s="77" t="s">
        <v>387</v>
      </c>
      <c r="H109" s="21">
        <v>2260.21</v>
      </c>
      <c r="I109" s="21">
        <v>2260.21</v>
      </c>
      <c r="J109" s="21">
        <v>2461.81</v>
      </c>
      <c r="K109" s="22">
        <f t="shared" si="29"/>
        <v>100</v>
      </c>
      <c r="L109" s="22">
        <f t="shared" si="24"/>
        <v>108.9195251768641</v>
      </c>
      <c r="M109" s="47"/>
      <c r="N109" s="47"/>
      <c r="O109" s="34"/>
      <c r="P109" s="34"/>
      <c r="Q109" s="34"/>
      <c r="R109" s="178" t="s">
        <v>346</v>
      </c>
      <c r="T109" s="68"/>
      <c r="U109" s="63"/>
    </row>
    <row r="110" spans="1:21" x14ac:dyDescent="0.2">
      <c r="A110" s="243"/>
      <c r="B110" s="5" t="s">
        <v>19</v>
      </c>
      <c r="C110" s="8">
        <v>3713005769</v>
      </c>
      <c r="D110" s="36" t="s">
        <v>263</v>
      </c>
      <c r="E110" s="13" t="s">
        <v>335</v>
      </c>
      <c r="F110" s="12" t="s">
        <v>220</v>
      </c>
      <c r="G110" s="77">
        <v>0.2</v>
      </c>
      <c r="H110" s="25">
        <v>1864.52</v>
      </c>
      <c r="I110" s="25">
        <v>1864.52</v>
      </c>
      <c r="J110" s="25">
        <v>1883.94</v>
      </c>
      <c r="K110" s="22">
        <f t="shared" si="29"/>
        <v>100</v>
      </c>
      <c r="L110" s="22">
        <f t="shared" si="24"/>
        <v>101.04155493102782</v>
      </c>
      <c r="M110" s="46">
        <v>2237.42</v>
      </c>
      <c r="N110" s="46">
        <v>2237.42</v>
      </c>
      <c r="O110" s="46">
        <v>2260.73</v>
      </c>
      <c r="P110" s="47">
        <f t="shared" ref="P110:Q112" si="35">IFERROR(N110/M110*100,"")</f>
        <v>100</v>
      </c>
      <c r="Q110" s="51">
        <f t="shared" si="35"/>
        <v>101.04182495910467</v>
      </c>
      <c r="R110" s="178" t="s">
        <v>348</v>
      </c>
      <c r="S110" s="68">
        <f>IF(G110=20%,ROUND(N110/1.2,2),IF(G110=5%,ROUND(N110/1.05,2),N110))</f>
        <v>1864.52</v>
      </c>
      <c r="T110" s="68">
        <f>IF($G110=20%,ROUND(O110/1.2,2),IF($G110=5%,ROUND(O110/1.05,2),O110))</f>
        <v>1883.94</v>
      </c>
      <c r="U110" s="65">
        <f>IFERROR(T110/J110,"")</f>
        <v>1</v>
      </c>
    </row>
    <row r="111" spans="1:21" x14ac:dyDescent="0.25">
      <c r="A111" s="243"/>
      <c r="B111" s="75" t="s">
        <v>83</v>
      </c>
      <c r="C111" s="8">
        <v>4403006732</v>
      </c>
      <c r="D111" s="36"/>
      <c r="E111" s="44"/>
      <c r="F111" s="14"/>
      <c r="G111" s="78"/>
      <c r="H111" s="21"/>
      <c r="I111" s="23"/>
      <c r="J111" s="23"/>
      <c r="K111" s="22" t="str">
        <f t="shared" si="29"/>
        <v/>
      </c>
      <c r="L111" s="22" t="str">
        <f t="shared" si="24"/>
        <v/>
      </c>
      <c r="M111" s="47"/>
      <c r="N111" s="34"/>
      <c r="O111" s="47"/>
      <c r="P111" s="47" t="str">
        <f t="shared" si="35"/>
        <v/>
      </c>
      <c r="Q111" s="47" t="str">
        <f t="shared" si="35"/>
        <v/>
      </c>
      <c r="R111" s="254" t="s">
        <v>405</v>
      </c>
      <c r="U111" s="64"/>
    </row>
    <row r="112" spans="1:21" x14ac:dyDescent="0.2">
      <c r="A112" s="243"/>
      <c r="B112" s="6" t="s">
        <v>224</v>
      </c>
      <c r="C112" s="8">
        <v>4403006732</v>
      </c>
      <c r="D112" s="36" t="s">
        <v>263</v>
      </c>
      <c r="E112" s="13" t="s">
        <v>335</v>
      </c>
      <c r="F112" s="82" t="s">
        <v>220</v>
      </c>
      <c r="G112" s="83">
        <v>0.05</v>
      </c>
      <c r="H112" s="21">
        <v>2587.71</v>
      </c>
      <c r="I112" s="21">
        <v>2587.71</v>
      </c>
      <c r="J112" s="21">
        <v>2943.47</v>
      </c>
      <c r="K112" s="22">
        <f t="shared" si="29"/>
        <v>100</v>
      </c>
      <c r="L112" s="22">
        <f t="shared" si="24"/>
        <v>113.74806295914146</v>
      </c>
      <c r="M112" s="46">
        <v>2587.71</v>
      </c>
      <c r="N112" s="46">
        <v>2587.71</v>
      </c>
      <c r="O112" s="46">
        <v>2944.81</v>
      </c>
      <c r="P112" s="47">
        <f t="shared" si="35"/>
        <v>100</v>
      </c>
      <c r="Q112" s="47">
        <f t="shared" si="35"/>
        <v>113.79984619605752</v>
      </c>
      <c r="R112" s="254"/>
      <c r="S112" s="68">
        <f>IF(G112=20%,ROUND(N112/1.2,2),IF(G112=5%,ROUND(N112/1.05,2),N112))</f>
        <v>2464.4899999999998</v>
      </c>
      <c r="T112" s="68">
        <f>IF($G112=20%,ROUND(O112/1.2,2),IF($G112=5%,ROUND(O112/1.05,2),O112))</f>
        <v>2804.58</v>
      </c>
      <c r="U112" s="63">
        <f>IFERROR(T112/J112,"")</f>
        <v>0.95281419549035662</v>
      </c>
    </row>
    <row r="113" spans="1:21" x14ac:dyDescent="0.2">
      <c r="A113" s="243"/>
      <c r="B113" s="6" t="s">
        <v>225</v>
      </c>
      <c r="C113" s="8">
        <v>4403006732</v>
      </c>
      <c r="D113" s="36" t="s">
        <v>263</v>
      </c>
      <c r="E113" s="13" t="s">
        <v>335</v>
      </c>
      <c r="F113" s="82" t="s">
        <v>220</v>
      </c>
      <c r="G113" s="83">
        <v>0.05</v>
      </c>
      <c r="H113" s="21">
        <v>7059.59</v>
      </c>
      <c r="I113" s="21">
        <v>6385.83</v>
      </c>
      <c r="J113" s="21">
        <v>6704.84</v>
      </c>
      <c r="K113" s="22">
        <f t="shared" si="29"/>
        <v>90.456102974818648</v>
      </c>
      <c r="L113" s="22">
        <f t="shared" si="24"/>
        <v>104.99559180247518</v>
      </c>
      <c r="M113" s="46"/>
      <c r="N113" s="46"/>
      <c r="O113" s="46"/>
      <c r="P113" s="47"/>
      <c r="Q113" s="47"/>
      <c r="R113" s="254"/>
      <c r="T113" s="68"/>
      <c r="U113" s="63"/>
    </row>
    <row r="114" spans="1:21" ht="47.25" x14ac:dyDescent="0.2">
      <c r="A114" s="243"/>
      <c r="B114" s="20" t="s">
        <v>406</v>
      </c>
      <c r="C114" s="8">
        <v>4403006732</v>
      </c>
      <c r="D114" s="36" t="s">
        <v>263</v>
      </c>
      <c r="E114" s="13" t="s">
        <v>335</v>
      </c>
      <c r="F114" s="82" t="s">
        <v>220</v>
      </c>
      <c r="G114" s="83">
        <v>0.05</v>
      </c>
      <c r="H114" s="21"/>
      <c r="I114" s="21"/>
      <c r="J114" s="21"/>
      <c r="K114" s="22"/>
      <c r="L114" s="22"/>
      <c r="M114" s="46">
        <v>651.64</v>
      </c>
      <c r="N114" s="46">
        <v>651.64</v>
      </c>
      <c r="O114" s="46">
        <v>741.57</v>
      </c>
      <c r="P114" s="47">
        <f t="shared" ref="P114:Q122" si="36">IFERROR(N114/M114*100,"")</f>
        <v>100</v>
      </c>
      <c r="Q114" s="47">
        <f t="shared" si="36"/>
        <v>113.80056472899147</v>
      </c>
      <c r="R114" s="254"/>
      <c r="S114" s="68">
        <f>IF(G114=20%,ROUND(N114/1.2,2),IF(G114=5%,ROUND(N114/1.05,2),N114))</f>
        <v>620.61</v>
      </c>
      <c r="T114" s="68">
        <f>IF($G114=20%,ROUND(O114/1.2,2),IF($G114=5%,ROUND(O114/1.05,2),O114))</f>
        <v>706.26</v>
      </c>
      <c r="U114" s="63">
        <f>IFERROR(T114/J113,"")</f>
        <v>0.10533584694041916</v>
      </c>
    </row>
    <row r="115" spans="1:21" ht="47.25" x14ac:dyDescent="0.2">
      <c r="A115" s="243"/>
      <c r="B115" s="20" t="s">
        <v>407</v>
      </c>
      <c r="C115" s="8">
        <v>4403006732</v>
      </c>
      <c r="D115" s="36" t="s">
        <v>263</v>
      </c>
      <c r="E115" s="13" t="s">
        <v>335</v>
      </c>
      <c r="F115" s="82" t="s">
        <v>220</v>
      </c>
      <c r="G115" s="83">
        <v>0.05</v>
      </c>
      <c r="H115" s="21"/>
      <c r="I115" s="21"/>
      <c r="J115" s="21"/>
      <c r="K115" s="22"/>
      <c r="L115" s="22"/>
      <c r="M115" s="46">
        <v>7059.59</v>
      </c>
      <c r="N115" s="46">
        <v>6705.12</v>
      </c>
      <c r="O115" s="46">
        <v>7040.08</v>
      </c>
      <c r="P115" s="47">
        <f t="shared" si="36"/>
        <v>94.978886875866735</v>
      </c>
      <c r="Q115" s="47">
        <f t="shared" si="36"/>
        <v>104.99558546304912</v>
      </c>
      <c r="R115" s="254"/>
      <c r="T115" s="68"/>
      <c r="U115" s="65"/>
    </row>
    <row r="116" spans="1:21" x14ac:dyDescent="0.2">
      <c r="A116" s="243"/>
      <c r="B116" s="6" t="s">
        <v>226</v>
      </c>
      <c r="C116" s="8">
        <v>4403006732</v>
      </c>
      <c r="D116" s="36" t="s">
        <v>261</v>
      </c>
      <c r="E116" s="13" t="s">
        <v>335</v>
      </c>
      <c r="F116" s="82" t="s">
        <v>220</v>
      </c>
      <c r="G116" s="83">
        <v>0.05</v>
      </c>
      <c r="H116" s="21">
        <v>3731.15</v>
      </c>
      <c r="I116" s="21">
        <v>3731.15</v>
      </c>
      <c r="J116" s="21">
        <v>4508.58</v>
      </c>
      <c r="K116" s="22">
        <f t="shared" si="29"/>
        <v>100</v>
      </c>
      <c r="L116" s="22">
        <f t="shared" si="24"/>
        <v>120.83620331533173</v>
      </c>
      <c r="M116" s="46">
        <v>3090.2</v>
      </c>
      <c r="N116" s="46">
        <v>3090.2</v>
      </c>
      <c r="O116" s="86">
        <v>3516.65</v>
      </c>
      <c r="P116" s="47">
        <f t="shared" si="36"/>
        <v>100</v>
      </c>
      <c r="Q116" s="47">
        <f t="shared" si="36"/>
        <v>113.80007766487607</v>
      </c>
      <c r="R116" s="254"/>
      <c r="S116" s="68">
        <f>IF(G116=20%,ROUND(N116/1.2,2),IF(G116=5%,ROUND(N116/1.05,2),N116))</f>
        <v>2943.05</v>
      </c>
      <c r="T116" s="68">
        <f>IF($G116=20%,ROUND(O116/1.2,2),IF($G116=5%,ROUND(O116/1.05,2),O116))</f>
        <v>3349.19</v>
      </c>
      <c r="U116" s="63">
        <f>IFERROR(T116/J116,"")</f>
        <v>0.74284808077044218</v>
      </c>
    </row>
    <row r="117" spans="1:21" x14ac:dyDescent="0.2">
      <c r="A117" s="244"/>
      <c r="B117" s="116" t="s">
        <v>541</v>
      </c>
      <c r="C117" s="8">
        <v>4403006732</v>
      </c>
      <c r="D117" s="36" t="s">
        <v>341</v>
      </c>
      <c r="E117" s="13" t="s">
        <v>542</v>
      </c>
      <c r="F117" s="82" t="s">
        <v>220</v>
      </c>
      <c r="G117" s="83">
        <v>0.05</v>
      </c>
      <c r="H117" s="21"/>
      <c r="I117" s="21"/>
      <c r="J117" s="21">
        <v>10910.81</v>
      </c>
      <c r="K117" s="22"/>
      <c r="L117" s="22"/>
      <c r="M117" s="46"/>
      <c r="N117" s="46"/>
      <c r="O117" s="86">
        <v>3656.17</v>
      </c>
      <c r="P117" s="47"/>
      <c r="Q117" s="47">
        <f>O117/N97*100</f>
        <v>113.80011205179284</v>
      </c>
      <c r="R117" s="178" t="s">
        <v>544</v>
      </c>
      <c r="T117" s="68"/>
      <c r="U117" s="63"/>
    </row>
    <row r="118" spans="1:21" x14ac:dyDescent="0.2">
      <c r="A118" s="229" t="s">
        <v>213</v>
      </c>
      <c r="B118" s="5" t="s">
        <v>100</v>
      </c>
      <c r="C118" s="8">
        <v>3703023543</v>
      </c>
      <c r="D118" s="36"/>
      <c r="E118" s="13"/>
      <c r="F118" s="12"/>
      <c r="G118" s="77"/>
      <c r="H118" s="25"/>
      <c r="I118" s="23"/>
      <c r="J118" s="23"/>
      <c r="K118" s="26" t="str">
        <f t="shared" si="29"/>
        <v/>
      </c>
      <c r="L118" s="26" t="str">
        <f t="shared" si="24"/>
        <v/>
      </c>
      <c r="M118" s="32"/>
      <c r="N118" s="41"/>
      <c r="O118" s="32"/>
      <c r="P118" s="32" t="str">
        <f t="shared" si="36"/>
        <v/>
      </c>
      <c r="Q118" s="32" t="str">
        <f t="shared" si="36"/>
        <v/>
      </c>
      <c r="R118" s="254" t="s">
        <v>482</v>
      </c>
      <c r="S118" s="97"/>
      <c r="U118" s="64"/>
    </row>
    <row r="119" spans="1:21" x14ac:dyDescent="0.2">
      <c r="A119" s="229"/>
      <c r="B119" s="85" t="s">
        <v>48</v>
      </c>
      <c r="C119" s="8">
        <v>3703023543</v>
      </c>
      <c r="D119" s="36" t="s">
        <v>263</v>
      </c>
      <c r="E119" s="13" t="s">
        <v>335</v>
      </c>
      <c r="F119" s="12" t="s">
        <v>118</v>
      </c>
      <c r="G119" s="77">
        <v>0.2</v>
      </c>
      <c r="H119" s="21">
        <v>2894.74</v>
      </c>
      <c r="I119" s="21">
        <v>2894.74</v>
      </c>
      <c r="J119" s="21">
        <v>3293.19</v>
      </c>
      <c r="K119" s="22">
        <f t="shared" si="29"/>
        <v>100</v>
      </c>
      <c r="L119" s="22">
        <f t="shared" si="24"/>
        <v>113.76462134768582</v>
      </c>
      <c r="M119" s="47"/>
      <c r="N119" s="34"/>
      <c r="O119" s="47"/>
      <c r="P119" s="47" t="str">
        <f t="shared" si="36"/>
        <v/>
      </c>
      <c r="Q119" s="47" t="str">
        <f t="shared" si="36"/>
        <v/>
      </c>
      <c r="R119" s="254"/>
      <c r="S119" s="97"/>
      <c r="U119" s="64"/>
    </row>
    <row r="120" spans="1:21" ht="47.25" x14ac:dyDescent="0.2">
      <c r="A120" s="229"/>
      <c r="B120" s="20" t="s">
        <v>217</v>
      </c>
      <c r="C120" s="8">
        <v>3703023543</v>
      </c>
      <c r="D120" s="36" t="s">
        <v>263</v>
      </c>
      <c r="E120" s="13" t="s">
        <v>335</v>
      </c>
      <c r="F120" s="12" t="s">
        <v>184</v>
      </c>
      <c r="G120" s="77">
        <v>0.2</v>
      </c>
      <c r="H120" s="28"/>
      <c r="I120" s="29"/>
      <c r="J120" s="29"/>
      <c r="K120" s="26" t="str">
        <f t="shared" si="29"/>
        <v/>
      </c>
      <c r="L120" s="26" t="str">
        <f t="shared" si="24"/>
        <v/>
      </c>
      <c r="M120" s="46">
        <v>3277.16</v>
      </c>
      <c r="N120" s="46">
        <v>3277.16</v>
      </c>
      <c r="O120" s="106">
        <v>3729.4</v>
      </c>
      <c r="P120" s="47">
        <f t="shared" si="36"/>
        <v>100</v>
      </c>
      <c r="Q120" s="47">
        <f t="shared" si="36"/>
        <v>113.79975344505608</v>
      </c>
      <c r="R120" s="254"/>
      <c r="S120" s="68">
        <f>IF(G120=20%,ROUND(N120/1.2,2),IF(G120=5%,ROUND(N120/1.05,2),N120))</f>
        <v>2730.97</v>
      </c>
      <c r="T120" s="68">
        <f t="shared" ref="T120:T121" si="37">IF($G120=20%,ROUND(O120/1.2,2),IF($G120=5%,ROUND(O120/1.05,2),O120))</f>
        <v>3107.83</v>
      </c>
      <c r="U120" s="63">
        <f>IFERROR(T120/J119,"")</f>
        <v>0.94371414950245802</v>
      </c>
    </row>
    <row r="121" spans="1:21" ht="47.25" x14ac:dyDescent="0.2">
      <c r="A121" s="229"/>
      <c r="B121" s="20" t="s">
        <v>218</v>
      </c>
      <c r="C121" s="8">
        <v>3703023543</v>
      </c>
      <c r="D121" s="36" t="s">
        <v>263</v>
      </c>
      <c r="E121" s="13" t="s">
        <v>335</v>
      </c>
      <c r="F121" s="12" t="s">
        <v>184</v>
      </c>
      <c r="G121" s="77">
        <v>0.2</v>
      </c>
      <c r="H121" s="28"/>
      <c r="I121" s="29"/>
      <c r="J121" s="29"/>
      <c r="K121" s="26" t="str">
        <f t="shared" si="29"/>
        <v/>
      </c>
      <c r="L121" s="26" t="str">
        <f t="shared" si="24"/>
        <v/>
      </c>
      <c r="M121" s="46">
        <v>3473.69</v>
      </c>
      <c r="N121" s="46">
        <v>3473.69</v>
      </c>
      <c r="O121" s="106">
        <v>3729.4</v>
      </c>
      <c r="P121" s="47">
        <f t="shared" si="36"/>
        <v>100</v>
      </c>
      <c r="Q121" s="47">
        <f t="shared" si="36"/>
        <v>107.36133621595478</v>
      </c>
      <c r="R121" s="254"/>
      <c r="S121" s="68">
        <f>IF(G121=20%,ROUND(N121/1.2,2),IF(G121=5%,ROUND(N121/1.05,2),N121))</f>
        <v>2894.74</v>
      </c>
      <c r="T121" s="68">
        <f t="shared" si="37"/>
        <v>3107.83</v>
      </c>
      <c r="U121" s="63">
        <f>IFERROR(T121/J119,"")</f>
        <v>0.94371414950245802</v>
      </c>
    </row>
    <row r="122" spans="1:21" x14ac:dyDescent="0.2">
      <c r="A122" s="229"/>
      <c r="B122" s="5" t="s">
        <v>319</v>
      </c>
      <c r="C122" s="8">
        <v>3702263775</v>
      </c>
      <c r="D122" s="36"/>
      <c r="E122" s="13"/>
      <c r="F122" s="12"/>
      <c r="G122" s="77"/>
      <c r="H122" s="21"/>
      <c r="I122" s="23"/>
      <c r="J122" s="23"/>
      <c r="K122" s="22" t="str">
        <f t="shared" si="29"/>
        <v/>
      </c>
      <c r="L122" s="22" t="str">
        <f t="shared" si="24"/>
        <v/>
      </c>
      <c r="M122" s="46"/>
      <c r="N122" s="48"/>
      <c r="O122" s="46"/>
      <c r="P122" s="47" t="str">
        <f t="shared" si="36"/>
        <v/>
      </c>
      <c r="Q122" s="47" t="str">
        <f t="shared" si="36"/>
        <v/>
      </c>
      <c r="R122" s="254" t="s">
        <v>377</v>
      </c>
      <c r="U122" s="64"/>
    </row>
    <row r="123" spans="1:21" x14ac:dyDescent="0.2">
      <c r="A123" s="229"/>
      <c r="B123" s="6" t="s">
        <v>101</v>
      </c>
      <c r="C123" s="8">
        <v>3702263775</v>
      </c>
      <c r="D123" s="36" t="s">
        <v>261</v>
      </c>
      <c r="E123" s="13" t="s">
        <v>335</v>
      </c>
      <c r="F123" s="12" t="s">
        <v>118</v>
      </c>
      <c r="G123" s="77">
        <v>0.2</v>
      </c>
      <c r="H123" s="21">
        <v>2172.98</v>
      </c>
      <c r="I123" s="21">
        <v>2172.98</v>
      </c>
      <c r="J123" s="21">
        <v>2425.7399999999998</v>
      </c>
      <c r="K123" s="22">
        <f t="shared" si="29"/>
        <v>100</v>
      </c>
      <c r="L123" s="22">
        <f t="shared" si="24"/>
        <v>111.63195243398465</v>
      </c>
      <c r="M123" s="47"/>
      <c r="N123" s="34"/>
      <c r="O123" s="47"/>
      <c r="P123" s="47"/>
      <c r="Q123" s="47"/>
      <c r="R123" s="254"/>
      <c r="T123" s="68"/>
      <c r="U123" s="63"/>
    </row>
    <row r="124" spans="1:21" x14ac:dyDescent="0.2">
      <c r="A124" s="229"/>
      <c r="B124" s="6" t="s">
        <v>227</v>
      </c>
      <c r="C124" s="8">
        <v>3702263775</v>
      </c>
      <c r="D124" s="36" t="s">
        <v>261</v>
      </c>
      <c r="E124" s="13" t="s">
        <v>335</v>
      </c>
      <c r="F124" s="12" t="s">
        <v>220</v>
      </c>
      <c r="G124" s="77">
        <v>0.2</v>
      </c>
      <c r="H124" s="21">
        <v>3408.56</v>
      </c>
      <c r="I124" s="21">
        <v>3408.56</v>
      </c>
      <c r="J124" s="21">
        <v>3745.54</v>
      </c>
      <c r="K124" s="22">
        <f t="shared" si="29"/>
        <v>100</v>
      </c>
      <c r="L124" s="22">
        <f t="shared" si="24"/>
        <v>109.88628629098504</v>
      </c>
      <c r="M124" s="46">
        <v>3133.84</v>
      </c>
      <c r="N124" s="46">
        <v>3133.84</v>
      </c>
      <c r="O124" s="86">
        <v>3566.31</v>
      </c>
      <c r="P124" s="47">
        <f t="shared" ref="P124:Q129" si="38">IFERROR(N124/M124*100,"")</f>
        <v>100</v>
      </c>
      <c r="Q124" s="47">
        <f t="shared" si="38"/>
        <v>113.80000255277869</v>
      </c>
      <c r="R124" s="254"/>
      <c r="S124" s="68">
        <f>IF(G124=20%,ROUND(N124/1.2,2),IF(G124=5%,ROUND(N124/1.05,2),N124))</f>
        <v>2611.5300000000002</v>
      </c>
      <c r="T124" s="68">
        <f t="shared" ref="T124:T125" si="39">IF($G124=20%,ROUND(O124/1.2,2),IF($G124=5%,ROUND(O124/1.05,2),O124))</f>
        <v>2971.93</v>
      </c>
      <c r="U124" s="63">
        <f>IFERROR(T124/J124,"")</f>
        <v>0.79345835313466151</v>
      </c>
    </row>
    <row r="125" spans="1:21" x14ac:dyDescent="0.2">
      <c r="A125" s="229"/>
      <c r="B125" s="5" t="s">
        <v>26</v>
      </c>
      <c r="C125" s="8">
        <v>3703000592</v>
      </c>
      <c r="D125" s="36" t="s">
        <v>258</v>
      </c>
      <c r="E125" s="13" t="s">
        <v>335</v>
      </c>
      <c r="F125" s="12" t="s">
        <v>220</v>
      </c>
      <c r="G125" s="77">
        <v>0.2</v>
      </c>
      <c r="H125" s="21">
        <v>2128</v>
      </c>
      <c r="I125" s="21">
        <v>2128</v>
      </c>
      <c r="J125" s="21">
        <v>2353.48</v>
      </c>
      <c r="K125" s="22">
        <f t="shared" si="29"/>
        <v>100</v>
      </c>
      <c r="L125" s="22">
        <f t="shared" si="24"/>
        <v>110.59586466165415</v>
      </c>
      <c r="M125" s="46">
        <v>2553.6</v>
      </c>
      <c r="N125" s="46">
        <v>2553.6</v>
      </c>
      <c r="O125" s="46">
        <v>2824.18</v>
      </c>
      <c r="P125" s="47">
        <f t="shared" si="38"/>
        <v>100</v>
      </c>
      <c r="Q125" s="51">
        <f t="shared" si="38"/>
        <v>110.59602130325814</v>
      </c>
      <c r="R125" s="178" t="s">
        <v>395</v>
      </c>
      <c r="S125" s="68">
        <f>IF(G125=20%,ROUND(N125/1.2,2),IF(G125=5%,ROUND(N125/1.05,2),N125))</f>
        <v>2128</v>
      </c>
      <c r="T125" s="68">
        <f t="shared" si="39"/>
        <v>2353.48</v>
      </c>
      <c r="U125" s="65">
        <f>IFERROR(T125/J125,"")</f>
        <v>1</v>
      </c>
    </row>
    <row r="126" spans="1:21" x14ac:dyDescent="0.2">
      <c r="A126" s="229"/>
      <c r="B126" s="5" t="s">
        <v>65</v>
      </c>
      <c r="C126" s="8">
        <v>3703000190</v>
      </c>
      <c r="D126" s="36"/>
      <c r="E126" s="13"/>
      <c r="F126" s="12"/>
      <c r="G126" s="77"/>
      <c r="H126" s="21"/>
      <c r="I126" s="23"/>
      <c r="J126" s="23"/>
      <c r="K126" s="22" t="str">
        <f t="shared" si="29"/>
        <v/>
      </c>
      <c r="L126" s="22" t="str">
        <f t="shared" si="24"/>
        <v/>
      </c>
      <c r="M126" s="47"/>
      <c r="N126" s="34"/>
      <c r="O126" s="47"/>
      <c r="P126" s="47" t="str">
        <f t="shared" si="38"/>
        <v/>
      </c>
      <c r="Q126" s="47" t="str">
        <f t="shared" si="38"/>
        <v/>
      </c>
      <c r="R126" s="254" t="s">
        <v>378</v>
      </c>
      <c r="U126" s="64"/>
    </row>
    <row r="127" spans="1:21" x14ac:dyDescent="0.2">
      <c r="A127" s="229"/>
      <c r="B127" s="6" t="s">
        <v>227</v>
      </c>
      <c r="C127" s="8">
        <v>3703000190</v>
      </c>
      <c r="D127" s="36" t="s">
        <v>258</v>
      </c>
      <c r="E127" s="13" t="s">
        <v>335</v>
      </c>
      <c r="F127" s="12" t="s">
        <v>220</v>
      </c>
      <c r="G127" s="77">
        <v>0.2</v>
      </c>
      <c r="H127" s="21">
        <v>2660.31</v>
      </c>
      <c r="I127" s="21">
        <v>2660.31</v>
      </c>
      <c r="J127" s="21">
        <v>2905.47</v>
      </c>
      <c r="K127" s="22">
        <f t="shared" si="29"/>
        <v>100</v>
      </c>
      <c r="L127" s="22">
        <f t="shared" si="24"/>
        <v>109.21546737034404</v>
      </c>
      <c r="M127" s="46">
        <v>3192.37</v>
      </c>
      <c r="N127" s="46">
        <v>3192.37</v>
      </c>
      <c r="O127" s="46">
        <v>3486.56</v>
      </c>
      <c r="P127" s="47">
        <f t="shared" si="38"/>
        <v>100</v>
      </c>
      <c r="Q127" s="51">
        <f t="shared" si="38"/>
        <v>109.21541049439757</v>
      </c>
      <c r="R127" s="254"/>
      <c r="S127" s="68">
        <f>IF(G127=20%,ROUND(N127/1.2,2),IF(G127=5%,ROUND(N127/1.05,2),N127))</f>
        <v>2660.31</v>
      </c>
      <c r="T127" s="68">
        <f t="shared" ref="T127:T128" si="40">IF($G127=20%,ROUND(O127/1.2,2),IF($G127=5%,ROUND(O127/1.05,2),O127))</f>
        <v>2905.47</v>
      </c>
      <c r="U127" s="65">
        <f>IFERROR(T127/J127,"")</f>
        <v>1</v>
      </c>
    </row>
    <row r="128" spans="1:21" x14ac:dyDescent="0.2">
      <c r="A128" s="229"/>
      <c r="B128" s="5" t="s">
        <v>83</v>
      </c>
      <c r="C128" s="8">
        <v>4403006732</v>
      </c>
      <c r="D128" s="36" t="s">
        <v>258</v>
      </c>
      <c r="E128" s="13" t="s">
        <v>335</v>
      </c>
      <c r="F128" s="82" t="s">
        <v>220</v>
      </c>
      <c r="G128" s="83">
        <v>0.05</v>
      </c>
      <c r="H128" s="21">
        <v>3970.8</v>
      </c>
      <c r="I128" s="21">
        <v>3640.58</v>
      </c>
      <c r="J128" s="21">
        <v>3940.67</v>
      </c>
      <c r="K128" s="22">
        <f t="shared" si="29"/>
        <v>91.68379167925859</v>
      </c>
      <c r="L128" s="22">
        <f t="shared" si="24"/>
        <v>108.24291733734735</v>
      </c>
      <c r="M128" s="46">
        <v>3234.82</v>
      </c>
      <c r="N128" s="46">
        <v>3234.82</v>
      </c>
      <c r="O128" s="86">
        <v>3681.23</v>
      </c>
      <c r="P128" s="47">
        <f t="shared" si="38"/>
        <v>100</v>
      </c>
      <c r="Q128" s="47">
        <f t="shared" si="38"/>
        <v>113.80014962192642</v>
      </c>
      <c r="R128" s="178" t="s">
        <v>446</v>
      </c>
      <c r="S128" s="68">
        <f>IF(G128=20%,ROUND(N128/1.2,2),IF(G128=5%,ROUND(N128/1.05,2),N128))</f>
        <v>3080.78</v>
      </c>
      <c r="T128" s="68">
        <f t="shared" si="40"/>
        <v>3505.93</v>
      </c>
      <c r="U128" s="63">
        <f>IFERROR(T128/J128,"")</f>
        <v>0.88967865870524554</v>
      </c>
    </row>
    <row r="129" spans="1:21" x14ac:dyDescent="0.2">
      <c r="A129" s="229"/>
      <c r="B129" s="5" t="s">
        <v>269</v>
      </c>
      <c r="C129" s="9">
        <v>3700006356</v>
      </c>
      <c r="D129" s="36"/>
      <c r="E129" s="43"/>
      <c r="F129" s="12"/>
      <c r="G129" s="77"/>
      <c r="H129" s="21"/>
      <c r="I129" s="23"/>
      <c r="J129" s="23"/>
      <c r="K129" s="21" t="str">
        <f t="shared" si="29"/>
        <v/>
      </c>
      <c r="L129" s="21" t="str">
        <f t="shared" si="24"/>
        <v/>
      </c>
      <c r="M129" s="46"/>
      <c r="N129" s="48"/>
      <c r="O129" s="46"/>
      <c r="P129" s="46" t="str">
        <f t="shared" si="38"/>
        <v/>
      </c>
      <c r="Q129" s="46" t="str">
        <f t="shared" si="38"/>
        <v/>
      </c>
      <c r="R129" s="254" t="s">
        <v>397</v>
      </c>
      <c r="U129" s="64"/>
    </row>
    <row r="130" spans="1:21" x14ac:dyDescent="0.2">
      <c r="A130" s="229"/>
      <c r="B130" s="6" t="s">
        <v>101</v>
      </c>
      <c r="C130" s="9">
        <v>3700006356</v>
      </c>
      <c r="D130" s="36" t="s">
        <v>265</v>
      </c>
      <c r="E130" s="13" t="s">
        <v>335</v>
      </c>
      <c r="F130" s="12" t="s">
        <v>118</v>
      </c>
      <c r="G130" s="77">
        <v>0.2</v>
      </c>
      <c r="H130" s="21">
        <v>1675.62</v>
      </c>
      <c r="I130" s="21">
        <v>1675.62</v>
      </c>
      <c r="J130" s="21">
        <v>1919.34</v>
      </c>
      <c r="K130" s="22">
        <f t="shared" si="29"/>
        <v>100</v>
      </c>
      <c r="L130" s="22">
        <f t="shared" si="24"/>
        <v>114.5450639166398</v>
      </c>
      <c r="M130" s="47"/>
      <c r="N130" s="47"/>
      <c r="O130" s="47"/>
      <c r="P130" s="47"/>
      <c r="Q130" s="47"/>
      <c r="R130" s="254"/>
      <c r="T130" s="68"/>
      <c r="U130" s="63"/>
    </row>
    <row r="131" spans="1:21" x14ac:dyDescent="0.2">
      <c r="A131" s="229"/>
      <c r="B131" s="85" t="s">
        <v>48</v>
      </c>
      <c r="C131" s="9">
        <v>3700006356</v>
      </c>
      <c r="D131" s="36" t="s">
        <v>265</v>
      </c>
      <c r="E131" s="13" t="s">
        <v>335</v>
      </c>
      <c r="F131" s="12" t="s">
        <v>118</v>
      </c>
      <c r="G131" s="77">
        <v>0.2</v>
      </c>
      <c r="H131" s="21">
        <v>2460.85</v>
      </c>
      <c r="I131" s="21">
        <v>2460.85</v>
      </c>
      <c r="J131" s="21">
        <v>2570.63</v>
      </c>
      <c r="K131" s="22">
        <f t="shared" si="29"/>
        <v>100</v>
      </c>
      <c r="L131" s="22">
        <f t="shared" si="24"/>
        <v>104.46106020277549</v>
      </c>
      <c r="M131" s="47"/>
      <c r="N131" s="47"/>
      <c r="O131" s="47"/>
      <c r="P131" s="47"/>
      <c r="Q131" s="47"/>
      <c r="R131" s="254"/>
      <c r="U131" s="64"/>
    </row>
    <row r="132" spans="1:21" ht="47.25" x14ac:dyDescent="0.2">
      <c r="A132" s="229"/>
      <c r="B132" s="20" t="s">
        <v>282</v>
      </c>
      <c r="C132" s="9">
        <v>3700006356</v>
      </c>
      <c r="D132" s="36" t="s">
        <v>265</v>
      </c>
      <c r="E132" s="13" t="s">
        <v>335</v>
      </c>
      <c r="F132" s="12" t="s">
        <v>184</v>
      </c>
      <c r="G132" s="77">
        <v>0.2</v>
      </c>
      <c r="H132" s="24"/>
      <c r="I132" s="39"/>
      <c r="J132" s="39"/>
      <c r="K132" s="24" t="str">
        <f t="shared" si="29"/>
        <v/>
      </c>
      <c r="L132" s="24" t="str">
        <f t="shared" si="24"/>
        <v/>
      </c>
      <c r="M132" s="46">
        <v>2520.85</v>
      </c>
      <c r="N132" s="46">
        <v>2520.85</v>
      </c>
      <c r="O132" s="46">
        <v>2868.73</v>
      </c>
      <c r="P132" s="47">
        <f t="shared" ref="P132:Q136" si="41">IFERROR(N132/M132*100,"")</f>
        <v>100</v>
      </c>
      <c r="Q132" s="47">
        <f t="shared" si="41"/>
        <v>113.80010710672988</v>
      </c>
      <c r="R132" s="254"/>
      <c r="S132" s="68">
        <f>IF(G132=20%,ROUND(N132/1.2,2),IF(G132=5%,ROUND(N132/1.05,2),N132))</f>
        <v>2100.71</v>
      </c>
      <c r="T132" s="68">
        <f t="shared" ref="T132:T133" si="42">IF($G132=20%,ROUND(O132/1.2,2),IF($G132=5%,ROUND(O132/1.05,2),O132))</f>
        <v>2390.61</v>
      </c>
      <c r="U132" s="63">
        <f>IFERROR(T132/J131,"")</f>
        <v>0.92997047416392087</v>
      </c>
    </row>
    <row r="133" spans="1:21" ht="47.25" x14ac:dyDescent="0.2">
      <c r="A133" s="229"/>
      <c r="B133" s="20" t="s">
        <v>281</v>
      </c>
      <c r="C133" s="9">
        <v>3700006356</v>
      </c>
      <c r="D133" s="36" t="s">
        <v>265</v>
      </c>
      <c r="E133" s="13" t="s">
        <v>335</v>
      </c>
      <c r="F133" s="12" t="s">
        <v>184</v>
      </c>
      <c r="G133" s="77">
        <v>0.2</v>
      </c>
      <c r="H133" s="24"/>
      <c r="I133" s="39"/>
      <c r="J133" s="39"/>
      <c r="K133" s="24" t="str">
        <f t="shared" si="29"/>
        <v/>
      </c>
      <c r="L133" s="24" t="str">
        <f t="shared" si="24"/>
        <v/>
      </c>
      <c r="M133" s="46">
        <v>2196.15</v>
      </c>
      <c r="N133" s="46">
        <v>2196.15</v>
      </c>
      <c r="O133" s="46">
        <v>2499.2199999999998</v>
      </c>
      <c r="P133" s="47">
        <f t="shared" si="41"/>
        <v>100</v>
      </c>
      <c r="Q133" s="47">
        <f t="shared" si="41"/>
        <v>113.80005919449945</v>
      </c>
      <c r="R133" s="254"/>
      <c r="S133" s="68">
        <f>IF(G133=20%,ROUND(N133/1.2,2),IF(G133=5%,ROUND(N133/1.05,2),N133))</f>
        <v>1830.13</v>
      </c>
      <c r="T133" s="68">
        <f t="shared" si="42"/>
        <v>2082.6799999999998</v>
      </c>
      <c r="U133" s="63">
        <f>IFERROR(T133/J131,"")</f>
        <v>0.81018271785515605</v>
      </c>
    </row>
    <row r="134" spans="1:21" x14ac:dyDescent="0.2">
      <c r="A134" s="229"/>
      <c r="B134" s="5" t="s">
        <v>66</v>
      </c>
      <c r="C134" s="8">
        <v>3703016440</v>
      </c>
      <c r="D134" s="36"/>
      <c r="E134" s="43"/>
      <c r="F134" s="12"/>
      <c r="G134" s="77"/>
      <c r="H134" s="21"/>
      <c r="I134" s="23"/>
      <c r="J134" s="23"/>
      <c r="K134" s="22" t="str">
        <f t="shared" si="29"/>
        <v/>
      </c>
      <c r="L134" s="22" t="str">
        <f t="shared" si="24"/>
        <v/>
      </c>
      <c r="M134" s="47"/>
      <c r="N134" s="46"/>
      <c r="O134" s="46"/>
      <c r="P134" s="47" t="str">
        <f t="shared" si="41"/>
        <v/>
      </c>
      <c r="Q134" s="47" t="str">
        <f t="shared" si="41"/>
        <v/>
      </c>
      <c r="R134" s="254" t="s">
        <v>375</v>
      </c>
      <c r="U134" s="64"/>
    </row>
    <row r="135" spans="1:21" x14ac:dyDescent="0.2">
      <c r="A135" s="229"/>
      <c r="B135" s="6" t="s">
        <v>227</v>
      </c>
      <c r="C135" s="8">
        <v>3703016440</v>
      </c>
      <c r="D135" s="36" t="s">
        <v>258</v>
      </c>
      <c r="E135" s="13" t="s">
        <v>335</v>
      </c>
      <c r="F135" s="12" t="s">
        <v>220</v>
      </c>
      <c r="G135" s="77">
        <v>0.2</v>
      </c>
      <c r="H135" s="21">
        <v>2278.84</v>
      </c>
      <c r="I135" s="21">
        <v>2278.84</v>
      </c>
      <c r="J135" s="21">
        <v>2550.02</v>
      </c>
      <c r="K135" s="22">
        <f t="shared" si="29"/>
        <v>100</v>
      </c>
      <c r="L135" s="22">
        <f t="shared" si="29"/>
        <v>111.8999139913289</v>
      </c>
      <c r="M135" s="46">
        <v>2734.61</v>
      </c>
      <c r="N135" s="46">
        <v>2734.61</v>
      </c>
      <c r="O135" s="46">
        <v>3060.02</v>
      </c>
      <c r="P135" s="47">
        <f t="shared" si="41"/>
        <v>100</v>
      </c>
      <c r="Q135" s="51">
        <f t="shared" si="41"/>
        <v>111.89968587842507</v>
      </c>
      <c r="R135" s="254"/>
      <c r="S135" s="68">
        <f>IF(G135=20%,ROUND(N135/1.2,2),IF(G135=5%,ROUND(N135/1.05,2),N135))</f>
        <v>2278.84</v>
      </c>
      <c r="T135" s="68">
        <f>IF($G135=20%,ROUND(O135/1.2,2),IF($G135=5%,ROUND(O135/1.05,2),O135))</f>
        <v>2550.02</v>
      </c>
      <c r="U135" s="65">
        <f>IFERROR(T135/J135,"")</f>
        <v>1</v>
      </c>
    </row>
    <row r="136" spans="1:21" x14ac:dyDescent="0.2">
      <c r="A136" s="229" t="s">
        <v>503</v>
      </c>
      <c r="B136" s="5" t="s">
        <v>316</v>
      </c>
      <c r="C136" s="180">
        <v>6315376946</v>
      </c>
      <c r="D136" s="72"/>
      <c r="E136" s="43"/>
      <c r="F136" s="12"/>
      <c r="G136" s="77"/>
      <c r="H136" s="28"/>
      <c r="I136" s="29"/>
      <c r="J136" s="29"/>
      <c r="K136" s="26" t="str">
        <f t="shared" ref="K136:L148" si="43">IFERROR(I136/H136*100,"")</f>
        <v/>
      </c>
      <c r="L136" s="26" t="str">
        <f t="shared" si="43"/>
        <v/>
      </c>
      <c r="M136" s="32"/>
      <c r="N136" s="41"/>
      <c r="O136" s="32"/>
      <c r="P136" s="32" t="str">
        <f t="shared" si="41"/>
        <v/>
      </c>
      <c r="Q136" s="32" t="str">
        <f t="shared" si="41"/>
        <v/>
      </c>
      <c r="R136" s="257" t="s">
        <v>504</v>
      </c>
      <c r="S136" s="99"/>
      <c r="U136" s="64"/>
    </row>
    <row r="137" spans="1:21" ht="47.25" x14ac:dyDescent="0.2">
      <c r="A137" s="229"/>
      <c r="B137" s="6" t="s">
        <v>241</v>
      </c>
      <c r="C137" s="180">
        <v>6315376946</v>
      </c>
      <c r="D137" s="36" t="s">
        <v>320</v>
      </c>
      <c r="E137" s="13" t="s">
        <v>335</v>
      </c>
      <c r="F137" s="12" t="s">
        <v>118</v>
      </c>
      <c r="G137" s="77">
        <v>0.2</v>
      </c>
      <c r="H137" s="21">
        <v>2213.86</v>
      </c>
      <c r="I137" s="21">
        <v>2213.86</v>
      </c>
      <c r="J137" s="21">
        <v>2521.59</v>
      </c>
      <c r="K137" s="22">
        <f t="shared" si="43"/>
        <v>100</v>
      </c>
      <c r="L137" s="22">
        <f t="shared" si="43"/>
        <v>113.90015628811216</v>
      </c>
      <c r="M137" s="47"/>
      <c r="N137" s="34"/>
      <c r="O137" s="47"/>
      <c r="P137" s="47"/>
      <c r="Q137" s="47"/>
      <c r="R137" s="257"/>
      <c r="S137" s="99"/>
      <c r="T137" s="68"/>
      <c r="U137" s="63"/>
    </row>
    <row r="138" spans="1:21" ht="31.5" x14ac:dyDescent="0.2">
      <c r="A138" s="229"/>
      <c r="B138" s="6" t="s">
        <v>242</v>
      </c>
      <c r="C138" s="180">
        <v>6315376946</v>
      </c>
      <c r="D138" s="36" t="s">
        <v>320</v>
      </c>
      <c r="E138" s="13" t="s">
        <v>335</v>
      </c>
      <c r="F138" s="12" t="s">
        <v>118</v>
      </c>
      <c r="G138" s="77">
        <v>0.2</v>
      </c>
      <c r="H138" s="21">
        <v>2249.39</v>
      </c>
      <c r="I138" s="21">
        <v>2249.39</v>
      </c>
      <c r="J138" s="21">
        <v>2562.06</v>
      </c>
      <c r="K138" s="22">
        <f t="shared" si="43"/>
        <v>100</v>
      </c>
      <c r="L138" s="22">
        <f t="shared" si="43"/>
        <v>113.9002129466211</v>
      </c>
      <c r="M138" s="47"/>
      <c r="N138" s="34"/>
      <c r="O138" s="47"/>
      <c r="P138" s="47"/>
      <c r="Q138" s="47"/>
      <c r="R138" s="257"/>
      <c r="S138" s="99"/>
      <c r="T138" s="68"/>
      <c r="U138" s="63"/>
    </row>
    <row r="139" spans="1:21" ht="31.5" x14ac:dyDescent="0.2">
      <c r="A139" s="229"/>
      <c r="B139" s="20" t="s">
        <v>239</v>
      </c>
      <c r="C139" s="180">
        <v>6315376946</v>
      </c>
      <c r="D139" s="36" t="s">
        <v>320</v>
      </c>
      <c r="E139" s="13" t="s">
        <v>335</v>
      </c>
      <c r="F139" s="12" t="s">
        <v>184</v>
      </c>
      <c r="G139" s="77">
        <v>0.2</v>
      </c>
      <c r="H139" s="28"/>
      <c r="I139" s="29"/>
      <c r="J139" s="29"/>
      <c r="K139" s="26" t="str">
        <f t="shared" si="43"/>
        <v/>
      </c>
      <c r="L139" s="26" t="str">
        <f t="shared" si="43"/>
        <v/>
      </c>
      <c r="M139" s="46">
        <v>2139</v>
      </c>
      <c r="N139" s="46">
        <v>2139</v>
      </c>
      <c r="O139" s="46">
        <v>2436.3200000000002</v>
      </c>
      <c r="P139" s="51">
        <f t="shared" ref="P139:Q141" si="44">IFERROR(N139/M139*100,"")</f>
        <v>100</v>
      </c>
      <c r="Q139" s="51">
        <f t="shared" si="44"/>
        <v>113.89995324918188</v>
      </c>
      <c r="R139" s="257"/>
      <c r="S139" s="68">
        <f>IF(G139=20%,ROUND(N139/1.2,2),IF(G139=5%,ROUND(N139/1.05,2),N139))</f>
        <v>1782.5</v>
      </c>
      <c r="T139" s="68">
        <f t="shared" ref="T139:T141" si="45">IF($G139=20%,ROUND(O139/1.2,2),IF($G139=5%,ROUND(O139/1.05,2),O139))</f>
        <v>2030.27</v>
      </c>
      <c r="U139" s="63" t="str">
        <f>IFERROR(T139/J139,"")</f>
        <v/>
      </c>
    </row>
    <row r="140" spans="1:21" ht="31.5" x14ac:dyDescent="0.2">
      <c r="A140" s="229"/>
      <c r="B140" s="20" t="s">
        <v>126</v>
      </c>
      <c r="C140" s="180">
        <v>6315376946</v>
      </c>
      <c r="D140" s="36" t="s">
        <v>320</v>
      </c>
      <c r="E140" s="13" t="s">
        <v>335</v>
      </c>
      <c r="F140" s="12" t="s">
        <v>184</v>
      </c>
      <c r="G140" s="77">
        <v>0.2</v>
      </c>
      <c r="H140" s="28"/>
      <c r="I140" s="29"/>
      <c r="J140" s="29"/>
      <c r="K140" s="26" t="str">
        <f t="shared" si="43"/>
        <v/>
      </c>
      <c r="L140" s="26" t="str">
        <f t="shared" si="43"/>
        <v/>
      </c>
      <c r="M140" s="46">
        <v>2699.27</v>
      </c>
      <c r="N140" s="46">
        <v>2699.27</v>
      </c>
      <c r="O140" s="46">
        <v>3074.47</v>
      </c>
      <c r="P140" s="51">
        <f t="shared" si="44"/>
        <v>100</v>
      </c>
      <c r="Q140" s="51">
        <f t="shared" si="44"/>
        <v>113.90005445916857</v>
      </c>
      <c r="R140" s="257"/>
      <c r="S140" s="68">
        <f>IF(G140=20%,ROUND(N140/1.2,2),IF(G140=5%,ROUND(N140/1.05,2),N140))</f>
        <v>2249.39</v>
      </c>
      <c r="T140" s="68">
        <f t="shared" si="45"/>
        <v>2562.06</v>
      </c>
      <c r="U140" s="63" t="str">
        <f>IFERROR(T140/J140,"")</f>
        <v/>
      </c>
    </row>
    <row r="141" spans="1:21" ht="63" x14ac:dyDescent="0.2">
      <c r="A141" s="229"/>
      <c r="B141" s="6" t="s">
        <v>243</v>
      </c>
      <c r="C141" s="180">
        <v>6315376946</v>
      </c>
      <c r="D141" s="36" t="s">
        <v>320</v>
      </c>
      <c r="E141" s="13" t="s">
        <v>335</v>
      </c>
      <c r="F141" s="12" t="s">
        <v>220</v>
      </c>
      <c r="G141" s="77">
        <v>0.2</v>
      </c>
      <c r="H141" s="21">
        <v>2754.24</v>
      </c>
      <c r="I141" s="21">
        <v>2754.24</v>
      </c>
      <c r="J141" s="21">
        <v>3137.08</v>
      </c>
      <c r="K141" s="22">
        <f t="shared" si="43"/>
        <v>100</v>
      </c>
      <c r="L141" s="22">
        <f t="shared" si="43"/>
        <v>113.90002323690021</v>
      </c>
      <c r="M141" s="46">
        <v>3305.09</v>
      </c>
      <c r="N141" s="46">
        <v>3305.09</v>
      </c>
      <c r="O141" s="46">
        <v>3764.5</v>
      </c>
      <c r="P141" s="51">
        <f t="shared" si="44"/>
        <v>100</v>
      </c>
      <c r="Q141" s="51">
        <f t="shared" si="44"/>
        <v>113.90007533834176</v>
      </c>
      <c r="R141" s="257"/>
      <c r="S141" s="68">
        <f>IF(G141=20%,ROUND(N141/1.2,2),IF(G141=5%,ROUND(N141/1.05,2),N141))</f>
        <v>2754.24</v>
      </c>
      <c r="T141" s="68">
        <f t="shared" si="45"/>
        <v>3137.08</v>
      </c>
      <c r="U141" s="63">
        <f>IFERROR(T141/J141,"")</f>
        <v>1</v>
      </c>
    </row>
    <row r="142" spans="1:21" x14ac:dyDescent="0.2">
      <c r="A142" s="229"/>
      <c r="B142" s="5" t="s">
        <v>274</v>
      </c>
      <c r="C142" s="8">
        <v>3702070999</v>
      </c>
      <c r="D142" s="36"/>
      <c r="E142" s="43"/>
      <c r="F142" s="12"/>
      <c r="G142" s="77"/>
      <c r="H142" s="28"/>
      <c r="I142" s="29"/>
      <c r="J142" s="29"/>
      <c r="K142" s="26" t="str">
        <f t="shared" si="43"/>
        <v/>
      </c>
      <c r="L142" s="26" t="str">
        <f t="shared" si="43"/>
        <v/>
      </c>
      <c r="M142" s="46"/>
      <c r="N142" s="48"/>
      <c r="O142" s="46"/>
      <c r="P142" s="47"/>
      <c r="Q142" s="47"/>
      <c r="R142" s="258" t="s">
        <v>498</v>
      </c>
      <c r="S142" s="97"/>
      <c r="T142" s="68"/>
      <c r="U142" s="63"/>
    </row>
    <row r="143" spans="1:21" x14ac:dyDescent="0.2">
      <c r="A143" s="229"/>
      <c r="B143" s="104" t="s">
        <v>246</v>
      </c>
      <c r="C143" s="8">
        <v>3702070999</v>
      </c>
      <c r="D143" s="36" t="s">
        <v>320</v>
      </c>
      <c r="E143" s="13" t="s">
        <v>335</v>
      </c>
      <c r="F143" s="12" t="s">
        <v>118</v>
      </c>
      <c r="G143" s="77">
        <v>0.2</v>
      </c>
      <c r="H143" s="21">
        <v>1785.94</v>
      </c>
      <c r="I143" s="21">
        <v>1785.94</v>
      </c>
      <c r="J143" s="21">
        <v>2034.19</v>
      </c>
      <c r="K143" s="22">
        <f t="shared" si="43"/>
        <v>100</v>
      </c>
      <c r="L143" s="22">
        <f t="shared" si="43"/>
        <v>113.90024300928363</v>
      </c>
      <c r="M143" s="47"/>
      <c r="N143" s="34"/>
      <c r="O143" s="47"/>
      <c r="P143" s="47"/>
      <c r="Q143" s="47"/>
      <c r="R143" s="258"/>
      <c r="S143" s="97"/>
      <c r="T143" s="68"/>
      <c r="U143" s="63"/>
    </row>
    <row r="144" spans="1:21" ht="31.5" x14ac:dyDescent="0.2">
      <c r="A144" s="229"/>
      <c r="B144" s="105" t="s">
        <v>245</v>
      </c>
      <c r="C144" s="8">
        <v>3702070999</v>
      </c>
      <c r="D144" s="36" t="s">
        <v>320</v>
      </c>
      <c r="E144" s="13" t="s">
        <v>335</v>
      </c>
      <c r="F144" s="12" t="s">
        <v>118</v>
      </c>
      <c r="G144" s="77">
        <v>0.2</v>
      </c>
      <c r="H144" s="21">
        <v>2754.24</v>
      </c>
      <c r="I144" s="21">
        <v>2754.24</v>
      </c>
      <c r="J144" s="21">
        <v>3137.08</v>
      </c>
      <c r="K144" s="22">
        <f t="shared" si="43"/>
        <v>100</v>
      </c>
      <c r="L144" s="22">
        <f t="shared" si="43"/>
        <v>113.90002323690021</v>
      </c>
      <c r="M144" s="47"/>
      <c r="N144" s="34"/>
      <c r="O144" s="47"/>
      <c r="P144" s="47"/>
      <c r="Q144" s="47"/>
      <c r="R144" s="258"/>
      <c r="S144" s="97"/>
      <c r="T144" s="68"/>
      <c r="U144" s="63"/>
    </row>
    <row r="145" spans="1:21" ht="47.25" x14ac:dyDescent="0.2">
      <c r="A145" s="229"/>
      <c r="B145" s="20" t="s">
        <v>132</v>
      </c>
      <c r="C145" s="8">
        <v>3702070999</v>
      </c>
      <c r="D145" s="36" t="s">
        <v>320</v>
      </c>
      <c r="E145" s="13" t="s">
        <v>335</v>
      </c>
      <c r="F145" s="12" t="s">
        <v>184</v>
      </c>
      <c r="G145" s="77">
        <v>0.2</v>
      </c>
      <c r="H145" s="28"/>
      <c r="I145" s="29"/>
      <c r="J145" s="29"/>
      <c r="K145" s="26" t="str">
        <f t="shared" si="43"/>
        <v/>
      </c>
      <c r="L145" s="26" t="str">
        <f t="shared" si="43"/>
        <v/>
      </c>
      <c r="M145" s="46">
        <v>3010.61</v>
      </c>
      <c r="N145" s="46">
        <v>3010.61</v>
      </c>
      <c r="O145" s="46">
        <v>3429.08</v>
      </c>
      <c r="P145" s="51">
        <f>IFERROR(N145/M145*100,"")</f>
        <v>100</v>
      </c>
      <c r="Q145" s="51">
        <f t="shared" ref="Q145:Q146" si="46">IFERROR(O145/N145*100,"")</f>
        <v>113.89984089603102</v>
      </c>
      <c r="R145" s="258"/>
      <c r="S145" s="68">
        <f>IF(G145=20%,ROUND(N145/1.2,2),IF(G145=5%,ROUND(N145/1.05,2),N145))</f>
        <v>2508.84</v>
      </c>
      <c r="T145" s="68">
        <f t="shared" ref="T145:T146" si="47">IF($G145=20%,ROUND(O145/1.2,2),IF($G145=5%,ROUND(O145/1.05,2),O145))</f>
        <v>2857.57</v>
      </c>
      <c r="U145" s="63" t="str">
        <f>IFERROR(T145/J145,"")</f>
        <v/>
      </c>
    </row>
    <row r="146" spans="1:21" ht="37.5" customHeight="1" x14ac:dyDescent="0.2">
      <c r="A146" s="229"/>
      <c r="B146" s="20" t="s">
        <v>133</v>
      </c>
      <c r="C146" s="8">
        <v>3702070999</v>
      </c>
      <c r="D146" s="36" t="s">
        <v>320</v>
      </c>
      <c r="E146" s="13" t="s">
        <v>335</v>
      </c>
      <c r="F146" s="12" t="s">
        <v>184</v>
      </c>
      <c r="G146" s="77">
        <v>0.2</v>
      </c>
      <c r="H146" s="28"/>
      <c r="I146" s="29"/>
      <c r="J146" s="29"/>
      <c r="K146" s="26" t="str">
        <f t="shared" si="43"/>
        <v/>
      </c>
      <c r="L146" s="26" t="str">
        <f t="shared" si="43"/>
        <v/>
      </c>
      <c r="M146" s="46">
        <v>2012.36</v>
      </c>
      <c r="N146" s="46">
        <v>2012.36</v>
      </c>
      <c r="O146" s="46">
        <v>2292.08</v>
      </c>
      <c r="P146" s="51">
        <f>IFERROR(N146/M146*100,"")</f>
        <v>100</v>
      </c>
      <c r="Q146" s="51">
        <f t="shared" si="46"/>
        <v>113.90009739807986</v>
      </c>
      <c r="R146" s="258"/>
      <c r="S146" s="68">
        <f>IF(G146=20%,ROUND(N146/1.2,2),IF(G146=5%,ROUND(N146/1.05,2),N146))</f>
        <v>1676.97</v>
      </c>
      <c r="T146" s="68">
        <f t="shared" si="47"/>
        <v>1910.07</v>
      </c>
      <c r="U146" s="63" t="str">
        <f>IFERROR(T146/J146,"")</f>
        <v/>
      </c>
    </row>
    <row r="147" spans="1:21" ht="47.25" x14ac:dyDescent="0.2">
      <c r="A147" s="229"/>
      <c r="B147" s="105" t="s">
        <v>244</v>
      </c>
      <c r="C147" s="8">
        <v>3702070999</v>
      </c>
      <c r="D147" s="36" t="s">
        <v>320</v>
      </c>
      <c r="E147" s="43"/>
      <c r="F147" s="12"/>
      <c r="G147" s="77"/>
      <c r="H147" s="21">
        <v>2249.39</v>
      </c>
      <c r="I147" s="21" t="s">
        <v>431</v>
      </c>
      <c r="J147" s="21" t="s">
        <v>431</v>
      </c>
      <c r="K147" s="26" t="str">
        <f t="shared" si="43"/>
        <v/>
      </c>
      <c r="L147" s="26" t="str">
        <f t="shared" si="43"/>
        <v/>
      </c>
      <c r="M147" s="47"/>
      <c r="N147" s="34"/>
      <c r="O147" s="47"/>
      <c r="P147" s="47"/>
      <c r="Q147" s="47"/>
      <c r="R147" s="258"/>
      <c r="S147" s="97"/>
      <c r="T147" s="68"/>
      <c r="U147" s="63"/>
    </row>
    <row r="148" spans="1:21" ht="120" x14ac:dyDescent="0.2">
      <c r="A148" s="229"/>
      <c r="B148" s="5" t="s">
        <v>317</v>
      </c>
      <c r="C148" s="8">
        <v>3711042927</v>
      </c>
      <c r="D148" s="36" t="s">
        <v>320</v>
      </c>
      <c r="E148" s="13" t="s">
        <v>335</v>
      </c>
      <c r="F148" s="12" t="s">
        <v>220</v>
      </c>
      <c r="G148" s="77">
        <v>0.2</v>
      </c>
      <c r="H148" s="21">
        <v>2452.9299999999998</v>
      </c>
      <c r="I148" s="21">
        <v>2452.9299999999998</v>
      </c>
      <c r="J148" s="21">
        <v>2793.89</v>
      </c>
      <c r="K148" s="22">
        <f t="shared" si="43"/>
        <v>100</v>
      </c>
      <c r="L148" s="22">
        <f t="shared" si="43"/>
        <v>113.90011129547113</v>
      </c>
      <c r="M148" s="46">
        <v>2943.52</v>
      </c>
      <c r="N148" s="46">
        <v>2943.52</v>
      </c>
      <c r="O148" s="46">
        <v>3352.67</v>
      </c>
      <c r="P148" s="51">
        <f>IFERROR(N148/M148*100,"")</f>
        <v>100</v>
      </c>
      <c r="Q148" s="51">
        <f t="shared" ref="Q148" si="48">IFERROR(O148/N148*100,"")</f>
        <v>113.90002446050987</v>
      </c>
      <c r="R148" s="178" t="s">
        <v>499</v>
      </c>
      <c r="S148" s="68">
        <f>IF(G148=20%,ROUND(N148/1.2,2),IF(G148=5%,ROUND(N148/1.05,2),N148))</f>
        <v>2452.9299999999998</v>
      </c>
      <c r="T148" s="68">
        <f>IF($G148=20%,ROUND(O148/1.2,2),IF($G148=5%,ROUND(O148/1.05,2),O148))</f>
        <v>2793.89</v>
      </c>
      <c r="U148" s="63">
        <f>IFERROR(T148/J148,"")</f>
        <v>1</v>
      </c>
    </row>
    <row r="149" spans="1:21" ht="31.5" x14ac:dyDescent="0.2">
      <c r="A149" s="242" t="s">
        <v>21</v>
      </c>
      <c r="B149" s="5" t="s">
        <v>262</v>
      </c>
      <c r="C149" s="8">
        <v>3702548604</v>
      </c>
      <c r="D149" s="36" t="s">
        <v>258</v>
      </c>
      <c r="E149" s="13"/>
      <c r="F149" s="12"/>
      <c r="G149" s="77"/>
      <c r="H149" s="21"/>
      <c r="I149" s="21"/>
      <c r="J149" s="21"/>
      <c r="K149" s="22"/>
      <c r="L149" s="22"/>
      <c r="M149" s="46"/>
      <c r="N149" s="46"/>
      <c r="O149" s="46"/>
      <c r="P149" s="46"/>
      <c r="Q149" s="46"/>
      <c r="R149" s="178"/>
      <c r="T149" s="68"/>
      <c r="U149" s="63"/>
    </row>
    <row r="150" spans="1:21" x14ac:dyDescent="0.2">
      <c r="A150" s="243"/>
      <c r="B150" s="259" t="s">
        <v>115</v>
      </c>
      <c r="C150" s="8">
        <v>3702548604</v>
      </c>
      <c r="D150" s="36" t="s">
        <v>258</v>
      </c>
      <c r="E150" s="13" t="s">
        <v>492</v>
      </c>
      <c r="F150" s="12" t="s">
        <v>117</v>
      </c>
      <c r="G150" s="77" t="s">
        <v>387</v>
      </c>
      <c r="H150" s="21">
        <v>2053.3000000000002</v>
      </c>
      <c r="I150" s="21">
        <v>1888.81</v>
      </c>
      <c r="J150" s="21"/>
      <c r="K150" s="22">
        <f t="shared" ref="K150:L156" si="49">IFERROR(I150/H150*100,"")</f>
        <v>91.988993327813745</v>
      </c>
      <c r="L150" s="22"/>
      <c r="M150" s="47"/>
      <c r="N150" s="47"/>
      <c r="O150" s="47"/>
      <c r="P150" s="47"/>
      <c r="Q150" s="47"/>
      <c r="R150" s="261" t="s">
        <v>495</v>
      </c>
      <c r="T150" s="68"/>
      <c r="U150" s="63"/>
    </row>
    <row r="151" spans="1:21" x14ac:dyDescent="0.2">
      <c r="A151" s="243"/>
      <c r="B151" s="260"/>
      <c r="C151" s="8">
        <v>3702548604</v>
      </c>
      <c r="D151" s="36" t="s">
        <v>258</v>
      </c>
      <c r="E151" s="13" t="s">
        <v>489</v>
      </c>
      <c r="F151" s="82" t="s">
        <v>118</v>
      </c>
      <c r="G151" s="83">
        <v>0.05</v>
      </c>
      <c r="H151" s="21"/>
      <c r="I151" s="21">
        <v>1888.81</v>
      </c>
      <c r="J151" s="21">
        <v>1888.81</v>
      </c>
      <c r="K151" s="22" t="str">
        <f t="shared" si="49"/>
        <v/>
      </c>
      <c r="L151" s="22">
        <f t="shared" si="49"/>
        <v>100</v>
      </c>
      <c r="M151" s="47"/>
      <c r="N151" s="47"/>
      <c r="O151" s="47"/>
      <c r="P151" s="47"/>
      <c r="Q151" s="47"/>
      <c r="R151" s="262"/>
      <c r="T151" s="68"/>
      <c r="U151" s="63"/>
    </row>
    <row r="152" spans="1:21" x14ac:dyDescent="0.2">
      <c r="A152" s="243"/>
      <c r="B152" s="5" t="s">
        <v>134</v>
      </c>
      <c r="C152" s="8">
        <v>3704010748</v>
      </c>
      <c r="D152" s="36"/>
      <c r="E152" s="43"/>
      <c r="F152" s="12"/>
      <c r="G152" s="77"/>
      <c r="H152" s="21"/>
      <c r="I152" s="23"/>
      <c r="J152" s="23"/>
      <c r="K152" s="22" t="str">
        <f t="shared" si="49"/>
        <v/>
      </c>
      <c r="L152" s="22" t="str">
        <f t="shared" si="49"/>
        <v/>
      </c>
      <c r="M152" s="47"/>
      <c r="N152" s="34"/>
      <c r="O152" s="47"/>
      <c r="P152" s="47" t="str">
        <f t="shared" ref="P152:Q156" si="50">IFERROR(N152/M152*100,"")</f>
        <v/>
      </c>
      <c r="Q152" s="47" t="str">
        <f t="shared" si="50"/>
        <v/>
      </c>
      <c r="R152" s="254" t="s">
        <v>447</v>
      </c>
      <c r="U152" s="64"/>
    </row>
    <row r="153" spans="1:21" x14ac:dyDescent="0.2">
      <c r="A153" s="243"/>
      <c r="B153" s="74" t="s">
        <v>27</v>
      </c>
      <c r="C153" s="8">
        <v>3704010748</v>
      </c>
      <c r="D153" s="36" t="s">
        <v>263</v>
      </c>
      <c r="E153" s="13" t="s">
        <v>562</v>
      </c>
      <c r="F153" s="82" t="s">
        <v>220</v>
      </c>
      <c r="G153" s="83">
        <v>0.05</v>
      </c>
      <c r="H153" s="21">
        <v>6248.62</v>
      </c>
      <c r="I153" s="21">
        <v>6248.62</v>
      </c>
      <c r="J153" s="21">
        <v>6598.17</v>
      </c>
      <c r="K153" s="22">
        <f t="shared" si="49"/>
        <v>100</v>
      </c>
      <c r="L153" s="22">
        <f t="shared" si="49"/>
        <v>105.59403516296399</v>
      </c>
      <c r="M153" s="46">
        <v>3486.57</v>
      </c>
      <c r="N153" s="46">
        <v>3486.57</v>
      </c>
      <c r="O153" s="106">
        <v>3729.4</v>
      </c>
      <c r="P153" s="47">
        <f t="shared" si="50"/>
        <v>100</v>
      </c>
      <c r="Q153" s="47">
        <f t="shared" si="50"/>
        <v>106.96472464341747</v>
      </c>
      <c r="R153" s="254"/>
      <c r="S153" s="68">
        <f>IF(G153=20%,ROUND(N153/1.2,2),IF(G153=5%,ROUND(N153/1.05,2),N153))</f>
        <v>3320.54</v>
      </c>
      <c r="T153" s="68">
        <f t="shared" ref="T153:T154" si="51">IF($G153=20%,ROUND(O153/1.2,2),IF($G153=5%,ROUND(O153/1.05,2),O153))</f>
        <v>3551.81</v>
      </c>
      <c r="U153" s="63">
        <f>IFERROR(T153/J153,"")</f>
        <v>0.53830228684620129</v>
      </c>
    </row>
    <row r="154" spans="1:21" x14ac:dyDescent="0.2">
      <c r="A154" s="243"/>
      <c r="B154" s="74" t="s">
        <v>28</v>
      </c>
      <c r="C154" s="8">
        <v>3704010748</v>
      </c>
      <c r="D154" s="36" t="s">
        <v>263</v>
      </c>
      <c r="E154" s="13" t="s">
        <v>562</v>
      </c>
      <c r="F154" s="82" t="s">
        <v>220</v>
      </c>
      <c r="G154" s="83">
        <v>0.05</v>
      </c>
      <c r="H154" s="21">
        <v>6276.19</v>
      </c>
      <c r="I154" s="21">
        <v>6276.19</v>
      </c>
      <c r="J154" s="21">
        <v>7097.01</v>
      </c>
      <c r="K154" s="22">
        <f t="shared" si="49"/>
        <v>100</v>
      </c>
      <c r="L154" s="22">
        <f t="shared" si="49"/>
        <v>113.07831662202707</v>
      </c>
      <c r="M154" s="46">
        <v>3486.57</v>
      </c>
      <c r="N154" s="46">
        <v>3486.57</v>
      </c>
      <c r="O154" s="106">
        <v>3729.4</v>
      </c>
      <c r="P154" s="47">
        <f t="shared" si="50"/>
        <v>100</v>
      </c>
      <c r="Q154" s="47">
        <f t="shared" si="50"/>
        <v>106.96472464341747</v>
      </c>
      <c r="R154" s="254"/>
      <c r="S154" s="68">
        <f>IF(G154=20%,ROUND(N154/1.2,2),IF(G154=5%,ROUND(N154/1.05,2),N154))</f>
        <v>3320.54</v>
      </c>
      <c r="T154" s="68">
        <f t="shared" si="51"/>
        <v>3551.81</v>
      </c>
      <c r="U154" s="63">
        <f>IFERROR(T154/J154,"")</f>
        <v>0.50046568907187672</v>
      </c>
    </row>
    <row r="155" spans="1:21" x14ac:dyDescent="0.2">
      <c r="A155" s="243"/>
      <c r="B155" s="49" t="s">
        <v>114</v>
      </c>
      <c r="C155" s="8">
        <v>3704010949</v>
      </c>
      <c r="D155" s="185"/>
      <c r="E155" s="43"/>
      <c r="F155" s="12"/>
      <c r="G155" s="77"/>
      <c r="H155" s="21"/>
      <c r="I155" s="23"/>
      <c r="J155" s="23"/>
      <c r="K155" s="22" t="str">
        <f t="shared" si="49"/>
        <v/>
      </c>
      <c r="L155" s="22" t="str">
        <f t="shared" si="49"/>
        <v/>
      </c>
      <c r="M155" s="47"/>
      <c r="N155" s="34"/>
      <c r="O155" s="47"/>
      <c r="P155" s="47" t="str">
        <f t="shared" si="50"/>
        <v/>
      </c>
      <c r="Q155" s="47" t="str">
        <f t="shared" si="50"/>
        <v/>
      </c>
      <c r="R155" s="254" t="s">
        <v>448</v>
      </c>
      <c r="U155" s="64"/>
    </row>
    <row r="156" spans="1:21" x14ac:dyDescent="0.2">
      <c r="A156" s="243"/>
      <c r="B156" s="74" t="s">
        <v>115</v>
      </c>
      <c r="C156" s="8">
        <v>3704010949</v>
      </c>
      <c r="D156" s="36" t="s">
        <v>258</v>
      </c>
      <c r="E156" s="13" t="s">
        <v>335</v>
      </c>
      <c r="F156" s="12" t="s">
        <v>117</v>
      </c>
      <c r="G156" s="77" t="s">
        <v>387</v>
      </c>
      <c r="H156" s="21">
        <v>2922.1</v>
      </c>
      <c r="I156" s="21">
        <v>2594.75</v>
      </c>
      <c r="J156" s="21">
        <v>2596.44</v>
      </c>
      <c r="K156" s="22">
        <f t="shared" si="49"/>
        <v>88.797440197118519</v>
      </c>
      <c r="L156" s="22">
        <f t="shared" si="49"/>
        <v>100.06513151556027</v>
      </c>
      <c r="M156" s="46">
        <v>2922.1</v>
      </c>
      <c r="N156" s="46">
        <v>2594.75</v>
      </c>
      <c r="O156" s="46">
        <v>2596.44</v>
      </c>
      <c r="P156" s="51">
        <f t="shared" si="50"/>
        <v>88.797440197118519</v>
      </c>
      <c r="Q156" s="51">
        <f t="shared" si="50"/>
        <v>100.06513151556027</v>
      </c>
      <c r="R156" s="254"/>
      <c r="S156" s="68">
        <f>IF(G156=20%,ROUND(N156/1.2,2),IF(G156=5%,ROUND(N156/1.05,2),N156))</f>
        <v>2594.75</v>
      </c>
      <c r="T156" s="68">
        <f>IF($G156=20%,ROUND(O156/1.2,2),IF($G156=5%,ROUND(O156/1.05,2),O156))</f>
        <v>2596.44</v>
      </c>
      <c r="U156" s="65">
        <f>IFERROR(T156/J156,"")</f>
        <v>1</v>
      </c>
    </row>
    <row r="157" spans="1:21" x14ac:dyDescent="0.2">
      <c r="A157" s="243"/>
      <c r="B157" s="49" t="s">
        <v>267</v>
      </c>
      <c r="C157" s="8">
        <v>3700001870</v>
      </c>
      <c r="D157" s="36"/>
      <c r="E157" s="13"/>
      <c r="F157" s="12"/>
      <c r="G157" s="77"/>
      <c r="H157" s="21"/>
      <c r="I157" s="23"/>
      <c r="J157" s="21"/>
      <c r="K157" s="22"/>
      <c r="L157" s="22"/>
      <c r="M157" s="46"/>
      <c r="N157" s="48"/>
      <c r="O157" s="46"/>
      <c r="P157" s="47"/>
      <c r="Q157" s="47"/>
      <c r="R157" s="89"/>
      <c r="S157" s="97"/>
      <c r="T157" s="68"/>
      <c r="U157" s="63"/>
    </row>
    <row r="158" spans="1:21" ht="30" x14ac:dyDescent="0.2">
      <c r="A158" s="243"/>
      <c r="B158" s="74" t="s">
        <v>135</v>
      </c>
      <c r="C158" s="8">
        <v>3700001870</v>
      </c>
      <c r="D158" s="36" t="s">
        <v>265</v>
      </c>
      <c r="E158" s="13" t="s">
        <v>335</v>
      </c>
      <c r="F158" s="12" t="s">
        <v>117</v>
      </c>
      <c r="G158" s="77" t="s">
        <v>387</v>
      </c>
      <c r="H158" s="21">
        <v>3297.36</v>
      </c>
      <c r="I158" s="21">
        <v>3297.36</v>
      </c>
      <c r="J158" s="21">
        <v>4425.2700000000004</v>
      </c>
      <c r="K158" s="22">
        <f t="shared" ref="K158:L191" si="52">IFERROR(I158/H158*100,"")</f>
        <v>100</v>
      </c>
      <c r="L158" s="22">
        <f t="shared" si="52"/>
        <v>134.20645607395008</v>
      </c>
      <c r="M158" s="46">
        <v>3486.57</v>
      </c>
      <c r="N158" s="46">
        <v>3297.36</v>
      </c>
      <c r="O158" s="106">
        <v>3729.4</v>
      </c>
      <c r="P158" s="51">
        <f>IFERROR(N158/M158*100,"")</f>
        <v>94.57317650298144</v>
      </c>
      <c r="Q158" s="47">
        <f>IFERROR(O158/N158*100,"")</f>
        <v>113.102603294757</v>
      </c>
      <c r="R158" s="178" t="s">
        <v>449</v>
      </c>
      <c r="S158" s="68">
        <f>IF(G158=20%,ROUND(N158/1.2,2),IF(G158=5%,ROUND(N158/1.05,2),N158))</f>
        <v>3297.36</v>
      </c>
      <c r="T158" s="68">
        <f t="shared" ref="T158:T159" si="53">IF($G158=20%,ROUND(O158/1.2,2),IF($G158=5%,ROUND(O158/1.05,2),O158))</f>
        <v>3729.4</v>
      </c>
      <c r="U158" s="63">
        <f>IFERROR(T158/J158,"")</f>
        <v>0.84275083780198712</v>
      </c>
    </row>
    <row r="159" spans="1:21" x14ac:dyDescent="0.2">
      <c r="A159" s="243"/>
      <c r="B159" s="5" t="s">
        <v>136</v>
      </c>
      <c r="C159" s="8">
        <v>3704010434</v>
      </c>
      <c r="D159" s="36" t="s">
        <v>258</v>
      </c>
      <c r="E159" s="13" t="s">
        <v>335</v>
      </c>
      <c r="F159" s="82" t="s">
        <v>220</v>
      </c>
      <c r="G159" s="83">
        <v>0.05</v>
      </c>
      <c r="H159" s="21">
        <v>3504.03</v>
      </c>
      <c r="I159" s="21">
        <v>3225.65</v>
      </c>
      <c r="J159" s="21">
        <v>3537.79</v>
      </c>
      <c r="K159" s="22">
        <f t="shared" si="52"/>
        <v>92.055433315354023</v>
      </c>
      <c r="L159" s="22">
        <f t="shared" si="52"/>
        <v>109.67680932525228</v>
      </c>
      <c r="M159" s="46">
        <v>2771.94</v>
      </c>
      <c r="N159" s="46">
        <v>2771.94</v>
      </c>
      <c r="O159" s="46">
        <v>3154.47</v>
      </c>
      <c r="P159" s="47">
        <f>IFERROR(N159/M159*100,"")</f>
        <v>100</v>
      </c>
      <c r="Q159" s="47">
        <f>IFERROR(O159/N159*100,"")</f>
        <v>113.80008225286259</v>
      </c>
      <c r="R159" s="178" t="s">
        <v>384</v>
      </c>
      <c r="S159" s="68">
        <f>IF(G159=20%,ROUND(N159/1.2,2),IF(G159=5%,ROUND(N159/1.05,2),N159))</f>
        <v>2639.94</v>
      </c>
      <c r="T159" s="68">
        <f t="shared" si="53"/>
        <v>3004.26</v>
      </c>
      <c r="U159" s="63">
        <f>IFERROR(T159/J159,"")</f>
        <v>0.84919116171395148</v>
      </c>
    </row>
    <row r="160" spans="1:21" ht="31.5" x14ac:dyDescent="0.2">
      <c r="A160" s="243"/>
      <c r="B160" s="5" t="s">
        <v>62</v>
      </c>
      <c r="C160" s="8">
        <v>7704784450</v>
      </c>
      <c r="D160" s="36" t="s">
        <v>263</v>
      </c>
      <c r="E160" s="13" t="s">
        <v>335</v>
      </c>
      <c r="F160" s="12" t="s">
        <v>118</v>
      </c>
      <c r="G160" s="77">
        <v>0.2</v>
      </c>
      <c r="H160" s="21">
        <v>1657.79</v>
      </c>
      <c r="I160" s="21">
        <v>1509.37</v>
      </c>
      <c r="J160" s="21">
        <v>1686.28</v>
      </c>
      <c r="K160" s="22">
        <f t="shared" si="52"/>
        <v>91.047116944848256</v>
      </c>
      <c r="L160" s="22">
        <f t="shared" si="52"/>
        <v>111.72078416822913</v>
      </c>
      <c r="M160" s="47"/>
      <c r="N160" s="47"/>
      <c r="O160" s="47"/>
      <c r="P160" s="47"/>
      <c r="Q160" s="47"/>
      <c r="R160" s="178" t="s">
        <v>383</v>
      </c>
      <c r="T160" s="68"/>
      <c r="U160" s="63"/>
    </row>
    <row r="161" spans="1:21" x14ac:dyDescent="0.2">
      <c r="A161" s="243"/>
      <c r="B161" s="5" t="s">
        <v>24</v>
      </c>
      <c r="C161" s="8">
        <v>3730001965</v>
      </c>
      <c r="D161" s="36"/>
      <c r="E161" s="13"/>
      <c r="F161" s="12"/>
      <c r="G161" s="77"/>
      <c r="H161" s="21"/>
      <c r="I161" s="23"/>
      <c r="J161" s="21"/>
      <c r="K161" s="22"/>
      <c r="L161" s="22"/>
      <c r="M161" s="47"/>
      <c r="N161" s="34"/>
      <c r="O161" s="47"/>
      <c r="P161" s="47"/>
      <c r="Q161" s="47"/>
      <c r="R161" s="89"/>
      <c r="S161" s="97"/>
      <c r="T161" s="68"/>
      <c r="U161" s="63"/>
    </row>
    <row r="162" spans="1:21" x14ac:dyDescent="0.2">
      <c r="A162" s="243"/>
      <c r="B162" s="74" t="s">
        <v>321</v>
      </c>
      <c r="C162" s="180">
        <v>3730001965</v>
      </c>
      <c r="D162" s="36" t="s">
        <v>258</v>
      </c>
      <c r="E162" s="13" t="s">
        <v>335</v>
      </c>
      <c r="F162" s="12" t="s">
        <v>220</v>
      </c>
      <c r="G162" s="77">
        <v>0.2</v>
      </c>
      <c r="H162" s="21">
        <v>2600.21</v>
      </c>
      <c r="I162" s="21">
        <v>2600.21</v>
      </c>
      <c r="J162" s="21">
        <v>2724.44</v>
      </c>
      <c r="K162" s="22">
        <f t="shared" si="52"/>
        <v>100</v>
      </c>
      <c r="L162" s="22">
        <f t="shared" si="52"/>
        <v>104.77769103264735</v>
      </c>
      <c r="M162" s="46">
        <v>3120.25</v>
      </c>
      <c r="N162" s="46">
        <v>3120.25</v>
      </c>
      <c r="O162" s="46">
        <v>3269.33</v>
      </c>
      <c r="P162" s="47">
        <f t="shared" ref="P162:Q172" si="54">IFERROR(N162/M162*100,"")</f>
        <v>100</v>
      </c>
      <c r="Q162" s="51">
        <f t="shared" si="54"/>
        <v>104.77782228988062</v>
      </c>
      <c r="R162" s="178" t="s">
        <v>358</v>
      </c>
      <c r="S162" s="68">
        <f>IF(G162=20%,ROUND(N162/1.2,2),IF(G162=5%,ROUND(N162/1.05,2),N162))</f>
        <v>2600.21</v>
      </c>
      <c r="T162" s="68">
        <f>IF($G162=20%,ROUND(O162/1.2,2),IF($G162=5%,ROUND(O162/1.05,2),O162))</f>
        <v>2724.44</v>
      </c>
      <c r="U162" s="65">
        <f>IFERROR(T162/J162,"")</f>
        <v>1</v>
      </c>
    </row>
    <row r="163" spans="1:21" s="114" customFormat="1" x14ac:dyDescent="0.2">
      <c r="A163" s="243"/>
      <c r="B163" s="49" t="s">
        <v>210</v>
      </c>
      <c r="C163" s="180">
        <v>3711050614</v>
      </c>
      <c r="D163" s="109"/>
      <c r="E163" s="12"/>
      <c r="F163" s="12"/>
      <c r="G163" s="77"/>
      <c r="H163" s="21"/>
      <c r="I163" s="21"/>
      <c r="J163" s="21"/>
      <c r="K163" s="22" t="str">
        <f t="shared" si="52"/>
        <v/>
      </c>
      <c r="L163" s="22" t="str">
        <f t="shared" si="52"/>
        <v/>
      </c>
      <c r="M163" s="46"/>
      <c r="N163" s="46"/>
      <c r="O163" s="46"/>
      <c r="P163" s="47" t="str">
        <f t="shared" si="54"/>
        <v/>
      </c>
      <c r="Q163" s="47" t="str">
        <f t="shared" si="54"/>
        <v/>
      </c>
      <c r="R163" s="110"/>
      <c r="S163" s="111"/>
      <c r="T163" s="112"/>
      <c r="U163" s="113"/>
    </row>
    <row r="164" spans="1:21" x14ac:dyDescent="0.2">
      <c r="A164" s="243"/>
      <c r="B164" s="6" t="s">
        <v>69</v>
      </c>
      <c r="C164" s="180">
        <v>3711050614</v>
      </c>
      <c r="D164" s="36" t="s">
        <v>341</v>
      </c>
      <c r="E164" s="13" t="s">
        <v>491</v>
      </c>
      <c r="F164" s="82" t="s">
        <v>220</v>
      </c>
      <c r="G164" s="83">
        <v>0.05</v>
      </c>
      <c r="H164" s="21">
        <v>3287.2</v>
      </c>
      <c r="I164" s="21">
        <v>3287.2</v>
      </c>
      <c r="J164" s="21">
        <v>4447.08</v>
      </c>
      <c r="K164" s="22">
        <f t="shared" si="52"/>
        <v>100</v>
      </c>
      <c r="L164" s="22">
        <f t="shared" si="52"/>
        <v>135.28474081284983</v>
      </c>
      <c r="M164" s="46">
        <v>3287.2</v>
      </c>
      <c r="N164" s="46">
        <v>3287.2</v>
      </c>
      <c r="O164" s="46">
        <v>3729.4</v>
      </c>
      <c r="P164" s="47">
        <f t="shared" si="54"/>
        <v>100</v>
      </c>
      <c r="Q164" s="47">
        <f t="shared" si="54"/>
        <v>113.45217814553421</v>
      </c>
      <c r="R164" s="178" t="s">
        <v>490</v>
      </c>
      <c r="S164" s="68">
        <f>IF(G164=20%,ROUND(N164/1.2,2),IF(G164=5%,ROUND(N164/1.05,2),N164))</f>
        <v>3130.67</v>
      </c>
      <c r="T164" s="68">
        <f t="shared" ref="T164:T167" si="55">IF($G164=20%,ROUND(O164/1.2,2),IF($G164=5%,ROUND(O164/1.05,2),O164))</f>
        <v>3551.81</v>
      </c>
      <c r="U164" s="63">
        <f>IFERROR(T164/J164,"")</f>
        <v>0.79868363060705005</v>
      </c>
    </row>
    <row r="165" spans="1:21" x14ac:dyDescent="0.2">
      <c r="A165" s="243"/>
      <c r="B165" s="74" t="s">
        <v>27</v>
      </c>
      <c r="C165" s="180">
        <v>3711050614</v>
      </c>
      <c r="D165" s="36" t="s">
        <v>418</v>
      </c>
      <c r="E165" s="13" t="s">
        <v>563</v>
      </c>
      <c r="F165" s="82" t="s">
        <v>220</v>
      </c>
      <c r="G165" s="83">
        <v>0.05</v>
      </c>
      <c r="H165" s="21"/>
      <c r="I165" s="21"/>
      <c r="J165" s="21">
        <v>9515.0499999999993</v>
      </c>
      <c r="K165" s="22" t="str">
        <f t="shared" si="52"/>
        <v/>
      </c>
      <c r="L165" s="22" t="str">
        <f t="shared" si="52"/>
        <v/>
      </c>
      <c r="M165" s="46"/>
      <c r="N165" s="46"/>
      <c r="O165" s="46">
        <v>3729.4</v>
      </c>
      <c r="P165" s="47" t="str">
        <f t="shared" si="54"/>
        <v/>
      </c>
      <c r="Q165" s="47" t="str">
        <f t="shared" si="54"/>
        <v/>
      </c>
      <c r="R165" s="261" t="s">
        <v>564</v>
      </c>
      <c r="T165" s="68"/>
      <c r="U165" s="63"/>
    </row>
    <row r="166" spans="1:21" x14ac:dyDescent="0.2">
      <c r="A166" s="244"/>
      <c r="B166" s="74" t="s">
        <v>28</v>
      </c>
      <c r="C166" s="180">
        <v>3711050614</v>
      </c>
      <c r="D166" s="36" t="s">
        <v>418</v>
      </c>
      <c r="E166" s="13" t="s">
        <v>563</v>
      </c>
      <c r="F166" s="82" t="s">
        <v>220</v>
      </c>
      <c r="G166" s="83">
        <v>0.05</v>
      </c>
      <c r="H166" s="21"/>
      <c r="I166" s="21"/>
      <c r="J166" s="21">
        <v>10680.32</v>
      </c>
      <c r="K166" s="22" t="str">
        <f t="shared" si="52"/>
        <v/>
      </c>
      <c r="L166" s="22" t="str">
        <f t="shared" si="52"/>
        <v/>
      </c>
      <c r="M166" s="46"/>
      <c r="N166" s="46"/>
      <c r="O166" s="46">
        <v>3729.4</v>
      </c>
      <c r="P166" s="47" t="str">
        <f t="shared" si="54"/>
        <v/>
      </c>
      <c r="Q166" s="47" t="str">
        <f t="shared" si="54"/>
        <v/>
      </c>
      <c r="R166" s="262"/>
      <c r="T166" s="68"/>
      <c r="U166" s="63"/>
    </row>
    <row r="167" spans="1:21" ht="30" x14ac:dyDescent="0.2">
      <c r="A167" s="229" t="s">
        <v>22</v>
      </c>
      <c r="B167" s="49" t="s">
        <v>577</v>
      </c>
      <c r="C167" s="8">
        <v>3711022670</v>
      </c>
      <c r="D167" s="36" t="s">
        <v>258</v>
      </c>
      <c r="E167" s="13" t="s">
        <v>335</v>
      </c>
      <c r="F167" s="12" t="s">
        <v>117</v>
      </c>
      <c r="G167" s="77" t="s">
        <v>387</v>
      </c>
      <c r="H167" s="25">
        <v>3684.95</v>
      </c>
      <c r="I167" s="25">
        <v>3684.95</v>
      </c>
      <c r="J167" s="25">
        <v>3843.11</v>
      </c>
      <c r="K167" s="22">
        <f t="shared" si="52"/>
        <v>100</v>
      </c>
      <c r="L167" s="22">
        <f t="shared" si="52"/>
        <v>104.29205280940042</v>
      </c>
      <c r="M167" s="33">
        <v>3308.74</v>
      </c>
      <c r="N167" s="33">
        <v>3308.74</v>
      </c>
      <c r="O167" s="107">
        <v>3729.4</v>
      </c>
      <c r="P167" s="47">
        <f t="shared" si="54"/>
        <v>100</v>
      </c>
      <c r="Q167" s="47">
        <f t="shared" si="54"/>
        <v>112.71360094779284</v>
      </c>
      <c r="R167" s="178" t="s">
        <v>450</v>
      </c>
      <c r="S167" s="68">
        <f>IF(G167=20%,ROUND(N167/1.2,2),IF(G167=5%,ROUND(N167/1.05,2),N167))</f>
        <v>3308.74</v>
      </c>
      <c r="T167" s="68">
        <f t="shared" si="55"/>
        <v>3729.4</v>
      </c>
      <c r="U167" s="63">
        <f>IFERROR(T167/J167,"")</f>
        <v>0.9704119840441725</v>
      </c>
    </row>
    <row r="168" spans="1:21" ht="15.75" customHeight="1" x14ac:dyDescent="0.2">
      <c r="A168" s="229"/>
      <c r="B168" s="49" t="s">
        <v>136</v>
      </c>
      <c r="C168" s="180">
        <v>3711049471</v>
      </c>
      <c r="D168" s="36"/>
      <c r="E168" s="13"/>
      <c r="F168" s="12"/>
      <c r="G168" s="77"/>
      <c r="H168" s="21"/>
      <c r="I168" s="23"/>
      <c r="J168" s="23"/>
      <c r="K168" s="22" t="str">
        <f t="shared" si="52"/>
        <v/>
      </c>
      <c r="L168" s="22" t="str">
        <f t="shared" si="52"/>
        <v/>
      </c>
      <c r="M168" s="47"/>
      <c r="N168" s="34"/>
      <c r="O168" s="47"/>
      <c r="P168" s="47" t="str">
        <f t="shared" si="54"/>
        <v/>
      </c>
      <c r="Q168" s="47" t="str">
        <f t="shared" si="54"/>
        <v/>
      </c>
      <c r="R168" s="254" t="s">
        <v>452</v>
      </c>
      <c r="U168" s="64"/>
    </row>
    <row r="169" spans="1:21" x14ac:dyDescent="0.2">
      <c r="A169" s="229"/>
      <c r="B169" s="6" t="s">
        <v>507</v>
      </c>
      <c r="C169" s="180">
        <v>3711049471</v>
      </c>
      <c r="D169" s="36" t="s">
        <v>260</v>
      </c>
      <c r="E169" s="13" t="s">
        <v>335</v>
      </c>
      <c r="F169" s="82" t="s">
        <v>220</v>
      </c>
      <c r="G169" s="83">
        <v>0.05</v>
      </c>
      <c r="H169" s="25">
        <v>7166.57</v>
      </c>
      <c r="I169" s="25">
        <v>7166.57</v>
      </c>
      <c r="J169" s="25">
        <v>9440.93</v>
      </c>
      <c r="K169" s="22">
        <f t="shared" si="52"/>
        <v>100</v>
      </c>
      <c r="L169" s="22">
        <f t="shared" si="52"/>
        <v>131.73568387666626</v>
      </c>
      <c r="M169" s="33">
        <v>3486.57</v>
      </c>
      <c r="N169" s="33">
        <v>3486.57</v>
      </c>
      <c r="O169" s="45">
        <v>3729.4</v>
      </c>
      <c r="P169" s="47">
        <f t="shared" si="54"/>
        <v>100</v>
      </c>
      <c r="Q169" s="47">
        <f t="shared" si="54"/>
        <v>106.96472464341747</v>
      </c>
      <c r="R169" s="254"/>
      <c r="S169" s="68">
        <f>IF(G169=20%,ROUND(N169/1.2,2),IF(G169=5%,ROUND(N169/1.05,2),N169))</f>
        <v>3320.54</v>
      </c>
      <c r="T169" s="68">
        <f t="shared" ref="T169:T172" si="56">IF($G169=20%,ROUND(O169/1.2,2),IF($G169=5%,ROUND(O169/1.05,2),O169))</f>
        <v>3551.81</v>
      </c>
      <c r="U169" s="63">
        <f>IFERROR(T169/J169,"")</f>
        <v>0.3762139958669326</v>
      </c>
    </row>
    <row r="170" spans="1:21" x14ac:dyDescent="0.2">
      <c r="A170" s="229"/>
      <c r="B170" s="6" t="s">
        <v>508</v>
      </c>
      <c r="C170" s="180">
        <v>3711049471</v>
      </c>
      <c r="D170" s="36" t="s">
        <v>260</v>
      </c>
      <c r="E170" s="13" t="s">
        <v>335</v>
      </c>
      <c r="F170" s="82" t="s">
        <v>220</v>
      </c>
      <c r="G170" s="83">
        <v>0.05</v>
      </c>
      <c r="H170" s="25">
        <v>17096.61</v>
      </c>
      <c r="I170" s="25">
        <v>16459.46</v>
      </c>
      <c r="J170" s="25">
        <v>16460.12</v>
      </c>
      <c r="K170" s="22">
        <f t="shared" si="52"/>
        <v>96.273237793925219</v>
      </c>
      <c r="L170" s="22">
        <f t="shared" si="52"/>
        <v>100.00400985208506</v>
      </c>
      <c r="M170" s="33">
        <v>3486.57</v>
      </c>
      <c r="N170" s="33">
        <v>3486.57</v>
      </c>
      <c r="O170" s="45">
        <v>3729.4</v>
      </c>
      <c r="P170" s="47">
        <f t="shared" si="54"/>
        <v>100</v>
      </c>
      <c r="Q170" s="47">
        <f t="shared" si="54"/>
        <v>106.96472464341747</v>
      </c>
      <c r="R170" s="254"/>
      <c r="S170" s="68">
        <f>IF(G170=20%,ROUND(N170/1.2,2),IF(G170=5%,ROUND(N170/1.05,2),N170))</f>
        <v>3320.54</v>
      </c>
      <c r="T170" s="68">
        <f t="shared" si="56"/>
        <v>3551.81</v>
      </c>
      <c r="U170" s="63">
        <f>IFERROR(T170/J170,"")</f>
        <v>0.21578275249512155</v>
      </c>
    </row>
    <row r="171" spans="1:21" x14ac:dyDescent="0.2">
      <c r="A171" s="229"/>
      <c r="B171" s="6" t="s">
        <v>30</v>
      </c>
      <c r="C171" s="180">
        <v>3711049471</v>
      </c>
      <c r="D171" s="36" t="s">
        <v>260</v>
      </c>
      <c r="E171" s="13" t="s">
        <v>335</v>
      </c>
      <c r="F171" s="82" t="s">
        <v>220</v>
      </c>
      <c r="G171" s="83">
        <v>0.05</v>
      </c>
      <c r="H171" s="25">
        <v>13664.23</v>
      </c>
      <c r="I171" s="25">
        <v>13454.91</v>
      </c>
      <c r="J171" s="25">
        <v>13458</v>
      </c>
      <c r="K171" s="22">
        <f t="shared" si="52"/>
        <v>98.468117120393899</v>
      </c>
      <c r="L171" s="22">
        <f t="shared" si="52"/>
        <v>100.02296559397277</v>
      </c>
      <c r="M171" s="33">
        <v>3486.57</v>
      </c>
      <c r="N171" s="33">
        <v>3486.57</v>
      </c>
      <c r="O171" s="45">
        <v>3729.4</v>
      </c>
      <c r="P171" s="47">
        <f t="shared" si="54"/>
        <v>100</v>
      </c>
      <c r="Q171" s="47">
        <f t="shared" si="54"/>
        <v>106.96472464341747</v>
      </c>
      <c r="R171" s="254"/>
      <c r="S171" s="68">
        <f>IF(G171=20%,ROUND(N171/1.2,2),IF(G171=5%,ROUND(N171/1.05,2),N171))</f>
        <v>3320.54</v>
      </c>
      <c r="T171" s="68">
        <f t="shared" si="56"/>
        <v>3551.81</v>
      </c>
      <c r="U171" s="63">
        <f>IFERROR(T171/J171,"")</f>
        <v>0.26391811561896267</v>
      </c>
    </row>
    <row r="172" spans="1:21" x14ac:dyDescent="0.2">
      <c r="A172" s="229"/>
      <c r="B172" s="50" t="s">
        <v>84</v>
      </c>
      <c r="C172" s="180">
        <v>3711049471</v>
      </c>
      <c r="D172" s="36" t="s">
        <v>260</v>
      </c>
      <c r="E172" s="13" t="s">
        <v>335</v>
      </c>
      <c r="F172" s="82" t="s">
        <v>220</v>
      </c>
      <c r="G172" s="83">
        <v>0.05</v>
      </c>
      <c r="H172" s="25">
        <v>10132.01</v>
      </c>
      <c r="I172" s="25">
        <v>9641.2800000000007</v>
      </c>
      <c r="J172" s="25">
        <v>10479.92</v>
      </c>
      <c r="K172" s="22">
        <f t="shared" si="52"/>
        <v>95.156637231901669</v>
      </c>
      <c r="L172" s="22">
        <f t="shared" si="52"/>
        <v>108.69843008397224</v>
      </c>
      <c r="M172" s="33">
        <v>3486.57</v>
      </c>
      <c r="N172" s="33">
        <v>3486.57</v>
      </c>
      <c r="O172" s="45">
        <v>3729.4</v>
      </c>
      <c r="P172" s="47">
        <f t="shared" si="54"/>
        <v>100</v>
      </c>
      <c r="Q172" s="47">
        <f t="shared" si="54"/>
        <v>106.96472464341747</v>
      </c>
      <c r="R172" s="254"/>
      <c r="S172" s="68">
        <f>IF(G172=20%,ROUND(N172/1.2,2),IF(G172=5%,ROUND(N172/1.05,2),N172))</f>
        <v>3320.54</v>
      </c>
      <c r="T172" s="68">
        <f t="shared" si="56"/>
        <v>3551.81</v>
      </c>
      <c r="U172" s="63">
        <f>IFERROR(T172/J172,"")</f>
        <v>0.33891575508209987</v>
      </c>
    </row>
    <row r="173" spans="1:21" x14ac:dyDescent="0.2">
      <c r="A173" s="229"/>
      <c r="B173" s="6" t="s">
        <v>174</v>
      </c>
      <c r="C173" s="180">
        <v>3711049471</v>
      </c>
      <c r="D173" s="36" t="s">
        <v>258</v>
      </c>
      <c r="E173" s="13" t="s">
        <v>335</v>
      </c>
      <c r="F173" s="82" t="s">
        <v>220</v>
      </c>
      <c r="G173" s="83">
        <v>0.05</v>
      </c>
      <c r="H173" s="25">
        <v>3881.39</v>
      </c>
      <c r="I173" s="25">
        <v>3182.24</v>
      </c>
      <c r="J173" s="25">
        <v>3439.62</v>
      </c>
      <c r="K173" s="22">
        <f t="shared" si="52"/>
        <v>81.98712316979227</v>
      </c>
      <c r="L173" s="22">
        <f t="shared" si="52"/>
        <v>108.08801347478507</v>
      </c>
      <c r="M173" s="47"/>
      <c r="N173" s="34"/>
      <c r="O173" s="47"/>
      <c r="P173" s="47"/>
      <c r="Q173" s="47"/>
      <c r="R173" s="254" t="s">
        <v>451</v>
      </c>
      <c r="T173" s="68"/>
      <c r="U173" s="63"/>
    </row>
    <row r="174" spans="1:21" x14ac:dyDescent="0.2">
      <c r="A174" s="229"/>
      <c r="B174" s="6" t="s">
        <v>306</v>
      </c>
      <c r="C174" s="180">
        <v>3711049471</v>
      </c>
      <c r="D174" s="36" t="s">
        <v>258</v>
      </c>
      <c r="E174" s="13" t="s">
        <v>335</v>
      </c>
      <c r="F174" s="82" t="s">
        <v>220</v>
      </c>
      <c r="G174" s="83">
        <v>0.05</v>
      </c>
      <c r="H174" s="25">
        <v>2741.14</v>
      </c>
      <c r="I174" s="25">
        <v>2610.61</v>
      </c>
      <c r="J174" s="25">
        <v>2940.69</v>
      </c>
      <c r="K174" s="22">
        <f t="shared" si="52"/>
        <v>95.238112610081942</v>
      </c>
      <c r="L174" s="22">
        <f t="shared" si="52"/>
        <v>112.64378823340138</v>
      </c>
      <c r="M174" s="33">
        <v>2741.14</v>
      </c>
      <c r="N174" s="33">
        <v>2741.14</v>
      </c>
      <c r="O174" s="33">
        <v>3087.72</v>
      </c>
      <c r="P174" s="51">
        <f t="shared" ref="P174:Q178" si="57">IFERROR(N174/M174*100,"")</f>
        <v>100</v>
      </c>
      <c r="Q174" s="51">
        <f t="shared" si="57"/>
        <v>112.6436446150142</v>
      </c>
      <c r="R174" s="254"/>
      <c r="S174" s="68">
        <f>IF(G174=20%,ROUND(N174/1.2,2),IF(G174=5%,ROUND(N174/1.05,2),N174))</f>
        <v>2610.61</v>
      </c>
      <c r="T174" s="68">
        <f t="shared" ref="T174:T178" si="58">IF($G174=20%,ROUND(O174/1.2,2),IF($G174=5%,ROUND(O174/1.05,2),O174))</f>
        <v>2940.69</v>
      </c>
      <c r="U174" s="65">
        <f>IFERROR(T174/J174,"")</f>
        <v>1</v>
      </c>
    </row>
    <row r="175" spans="1:21" x14ac:dyDescent="0.2">
      <c r="A175" s="229"/>
      <c r="B175" s="6" t="s">
        <v>29</v>
      </c>
      <c r="C175" s="180">
        <v>3711049471</v>
      </c>
      <c r="D175" s="36" t="s">
        <v>258</v>
      </c>
      <c r="E175" s="13" t="s">
        <v>335</v>
      </c>
      <c r="F175" s="82" t="s">
        <v>220</v>
      </c>
      <c r="G175" s="83">
        <v>0.05</v>
      </c>
      <c r="H175" s="25">
        <v>3358.85</v>
      </c>
      <c r="I175" s="25">
        <v>3358.85</v>
      </c>
      <c r="J175" s="25">
        <v>3457.35</v>
      </c>
      <c r="K175" s="22">
        <f t="shared" si="52"/>
        <v>100</v>
      </c>
      <c r="L175" s="22">
        <f t="shared" si="52"/>
        <v>102.9325513196481</v>
      </c>
      <c r="M175" s="33">
        <v>3358.85</v>
      </c>
      <c r="N175" s="33">
        <v>3358.85</v>
      </c>
      <c r="O175" s="33">
        <v>3630.22</v>
      </c>
      <c r="P175" s="47">
        <f t="shared" si="57"/>
        <v>100</v>
      </c>
      <c r="Q175" s="51">
        <f t="shared" si="57"/>
        <v>108.07925331586704</v>
      </c>
      <c r="R175" s="254"/>
      <c r="S175" s="68">
        <f>IF(G175=20%,ROUND(N175/1.2,2),IF(G175=5%,ROUND(N175/1.05,2),N175))</f>
        <v>3198.9</v>
      </c>
      <c r="T175" s="68">
        <f t="shared" si="58"/>
        <v>3457.35</v>
      </c>
      <c r="U175" s="65">
        <f>IFERROR(T175/J175,"")</f>
        <v>1</v>
      </c>
    </row>
    <row r="176" spans="1:21" x14ac:dyDescent="0.2">
      <c r="A176" s="229"/>
      <c r="B176" s="6" t="s">
        <v>175</v>
      </c>
      <c r="C176" s="180">
        <v>3711049471</v>
      </c>
      <c r="D176" s="36" t="s">
        <v>258</v>
      </c>
      <c r="E176" s="13" t="s">
        <v>335</v>
      </c>
      <c r="F176" s="82" t="s">
        <v>220</v>
      </c>
      <c r="G176" s="83">
        <v>0.05</v>
      </c>
      <c r="H176" s="25">
        <v>3873.71</v>
      </c>
      <c r="I176" s="25">
        <v>3075.21</v>
      </c>
      <c r="J176" s="25">
        <v>3438.39</v>
      </c>
      <c r="K176" s="22">
        <f t="shared" si="52"/>
        <v>79.38668614842102</v>
      </c>
      <c r="L176" s="22">
        <f t="shared" si="52"/>
        <v>111.80992517584166</v>
      </c>
      <c r="M176" s="33">
        <v>2989.68</v>
      </c>
      <c r="N176" s="33">
        <v>2989.68</v>
      </c>
      <c r="O176" s="33">
        <v>3402.26</v>
      </c>
      <c r="P176" s="47">
        <f t="shared" si="57"/>
        <v>100</v>
      </c>
      <c r="Q176" s="47">
        <f t="shared" si="57"/>
        <v>113.80013914532661</v>
      </c>
      <c r="R176" s="254"/>
      <c r="S176" s="68">
        <f>IF(G176=20%,ROUND(N176/1.2,2),IF(G176=5%,ROUND(N176/1.05,2),N176))</f>
        <v>2847.31</v>
      </c>
      <c r="T176" s="68">
        <f t="shared" si="58"/>
        <v>3240.25</v>
      </c>
      <c r="U176" s="63">
        <f>IFERROR(T176/J176,"")</f>
        <v>0.94237419257268662</v>
      </c>
    </row>
    <row r="177" spans="1:21" ht="31.5" x14ac:dyDescent="0.2">
      <c r="A177" s="229"/>
      <c r="B177" s="6" t="s">
        <v>85</v>
      </c>
      <c r="C177" s="180">
        <v>3711049471</v>
      </c>
      <c r="D177" s="36" t="s">
        <v>258</v>
      </c>
      <c r="E177" s="13" t="s">
        <v>581</v>
      </c>
      <c r="F177" s="82" t="s">
        <v>220</v>
      </c>
      <c r="G177" s="83">
        <v>0.05</v>
      </c>
      <c r="H177" s="25">
        <v>3447.91</v>
      </c>
      <c r="I177" s="25">
        <v>2644.67</v>
      </c>
      <c r="J177" s="25">
        <v>2644.67</v>
      </c>
      <c r="K177" s="22">
        <f t="shared" si="52"/>
        <v>76.703568248591182</v>
      </c>
      <c r="L177" s="22">
        <f t="shared" si="52"/>
        <v>100</v>
      </c>
      <c r="M177" s="33">
        <v>2762.9</v>
      </c>
      <c r="N177" s="33">
        <v>2762.9</v>
      </c>
      <c r="O177" s="33">
        <v>2776.9</v>
      </c>
      <c r="P177" s="47">
        <f t="shared" si="57"/>
        <v>100</v>
      </c>
      <c r="Q177" s="51">
        <f t="shared" si="57"/>
        <v>100.5067139599696</v>
      </c>
      <c r="R177" s="254"/>
      <c r="S177" s="68">
        <f>IF(G177=20%,ROUND(N177/1.2,2),IF(G177=5%,ROUND(N177/1.05,2),N177))</f>
        <v>2631.33</v>
      </c>
      <c r="T177" s="68">
        <f t="shared" si="58"/>
        <v>2644.67</v>
      </c>
      <c r="U177" s="65">
        <f>IFERROR(T177/J177,"")</f>
        <v>1</v>
      </c>
    </row>
    <row r="178" spans="1:21" ht="31.5" x14ac:dyDescent="0.2">
      <c r="A178" s="229"/>
      <c r="B178" s="6" t="s">
        <v>86</v>
      </c>
      <c r="C178" s="180">
        <v>3711049471</v>
      </c>
      <c r="D178" s="36" t="s">
        <v>258</v>
      </c>
      <c r="E178" s="13" t="s">
        <v>581</v>
      </c>
      <c r="F178" s="82" t="s">
        <v>220</v>
      </c>
      <c r="G178" s="83">
        <v>0.05</v>
      </c>
      <c r="H178" s="25">
        <v>5471.44</v>
      </c>
      <c r="I178" s="25">
        <v>4538.24</v>
      </c>
      <c r="J178" s="25">
        <v>4538.24</v>
      </c>
      <c r="K178" s="22">
        <f t="shared" si="52"/>
        <v>82.94416095214423</v>
      </c>
      <c r="L178" s="22">
        <f t="shared" si="52"/>
        <v>100</v>
      </c>
      <c r="M178" s="33">
        <v>3381.34</v>
      </c>
      <c r="N178" s="33">
        <v>3381.34</v>
      </c>
      <c r="O178" s="45">
        <v>3729.4</v>
      </c>
      <c r="P178" s="47">
        <f t="shared" si="57"/>
        <v>100</v>
      </c>
      <c r="Q178" s="47">
        <f t="shared" si="57"/>
        <v>110.2935522603465</v>
      </c>
      <c r="R178" s="254"/>
      <c r="S178" s="68">
        <f>IF(G178=20%,ROUND(N178/1.2,2),IF(G178=5%,ROUND(N178/1.05,2),N178))</f>
        <v>3220.32</v>
      </c>
      <c r="T178" s="68">
        <f t="shared" si="58"/>
        <v>3551.81</v>
      </c>
      <c r="U178" s="63">
        <f>IFERROR(T178/J178,"")</f>
        <v>0.78264040685375835</v>
      </c>
    </row>
    <row r="179" spans="1:21" ht="47.25" x14ac:dyDescent="0.2">
      <c r="A179" s="229"/>
      <c r="B179" s="6" t="s">
        <v>97</v>
      </c>
      <c r="C179" s="180">
        <v>3711049471</v>
      </c>
      <c r="D179" s="36" t="s">
        <v>258</v>
      </c>
      <c r="E179" s="13" t="s">
        <v>335</v>
      </c>
      <c r="F179" s="82" t="s">
        <v>220</v>
      </c>
      <c r="G179" s="83">
        <v>0.05</v>
      </c>
      <c r="H179" s="25">
        <v>508.24</v>
      </c>
      <c r="I179" s="25">
        <v>462.3</v>
      </c>
      <c r="J179" s="25">
        <v>471.94</v>
      </c>
      <c r="K179" s="22">
        <f t="shared" si="52"/>
        <v>90.960963324413669</v>
      </c>
      <c r="L179" s="22">
        <f t="shared" si="52"/>
        <v>102.08522604369456</v>
      </c>
      <c r="M179" s="47"/>
      <c r="N179" s="34"/>
      <c r="O179" s="47"/>
      <c r="P179" s="47"/>
      <c r="Q179" s="47"/>
      <c r="R179" s="254"/>
      <c r="T179" s="68"/>
      <c r="U179" s="63"/>
    </row>
    <row r="180" spans="1:21" x14ac:dyDescent="0.2">
      <c r="A180" s="229"/>
      <c r="B180" s="5" t="s">
        <v>579</v>
      </c>
      <c r="C180" s="180">
        <v>3700016386</v>
      </c>
      <c r="D180" s="36" t="s">
        <v>341</v>
      </c>
      <c r="E180" s="13" t="s">
        <v>585</v>
      </c>
      <c r="F180" s="12" t="s">
        <v>118</v>
      </c>
      <c r="G180" s="77">
        <v>0.2</v>
      </c>
      <c r="H180" s="25"/>
      <c r="I180" s="25"/>
      <c r="J180" s="25">
        <v>3900.48</v>
      </c>
      <c r="K180" s="22"/>
      <c r="L180" s="22"/>
      <c r="M180" s="47"/>
      <c r="N180" s="34"/>
      <c r="O180" s="33">
        <v>2776.9</v>
      </c>
      <c r="P180" s="47"/>
      <c r="Q180" s="47"/>
      <c r="R180" s="120" t="s">
        <v>586</v>
      </c>
      <c r="T180" s="68"/>
      <c r="U180" s="63"/>
    </row>
    <row r="181" spans="1:21" x14ac:dyDescent="0.2">
      <c r="A181" s="229"/>
      <c r="B181" s="5" t="s">
        <v>31</v>
      </c>
      <c r="C181" s="8">
        <v>3328003030</v>
      </c>
      <c r="D181" s="36" t="s">
        <v>265</v>
      </c>
      <c r="E181" s="13" t="s">
        <v>335</v>
      </c>
      <c r="F181" s="12" t="s">
        <v>118</v>
      </c>
      <c r="G181" s="77">
        <v>0.2</v>
      </c>
      <c r="H181" s="25">
        <v>5828.73</v>
      </c>
      <c r="I181" s="25">
        <v>5828.73</v>
      </c>
      <c r="J181" s="25">
        <v>6352.33</v>
      </c>
      <c r="K181" s="22">
        <f t="shared" si="52"/>
        <v>100</v>
      </c>
      <c r="L181" s="22">
        <f t="shared" si="52"/>
        <v>108.98308894047246</v>
      </c>
      <c r="M181" s="47"/>
      <c r="N181" s="34"/>
      <c r="O181" s="34"/>
      <c r="P181" s="34"/>
      <c r="Q181" s="34"/>
      <c r="R181" s="178" t="s">
        <v>379</v>
      </c>
      <c r="T181" s="68"/>
      <c r="U181" s="63"/>
    </row>
    <row r="182" spans="1:21" x14ac:dyDescent="0.2">
      <c r="A182" s="229"/>
      <c r="B182" s="5" t="s">
        <v>68</v>
      </c>
      <c r="C182" s="8">
        <v>3711039850</v>
      </c>
      <c r="D182" s="36"/>
      <c r="E182" s="13"/>
      <c r="F182" s="12"/>
      <c r="G182" s="77"/>
      <c r="H182" s="25"/>
      <c r="I182" s="23"/>
      <c r="J182" s="23"/>
      <c r="K182" s="26" t="str">
        <f t="shared" si="52"/>
        <v/>
      </c>
      <c r="L182" s="26" t="str">
        <f t="shared" si="52"/>
        <v/>
      </c>
      <c r="M182" s="32"/>
      <c r="N182" s="41"/>
      <c r="O182" s="32"/>
      <c r="P182" s="32"/>
      <c r="Q182" s="32"/>
      <c r="R182" s="254" t="s">
        <v>410</v>
      </c>
      <c r="U182" s="64"/>
    </row>
    <row r="183" spans="1:21" ht="31.5" x14ac:dyDescent="0.2">
      <c r="A183" s="229"/>
      <c r="B183" s="6" t="s">
        <v>42</v>
      </c>
      <c r="C183" s="8">
        <v>3711039850</v>
      </c>
      <c r="D183" s="36" t="s">
        <v>258</v>
      </c>
      <c r="E183" s="13" t="s">
        <v>335</v>
      </c>
      <c r="F183" s="12" t="s">
        <v>118</v>
      </c>
      <c r="G183" s="77"/>
      <c r="H183" s="21">
        <v>2950.07</v>
      </c>
      <c r="I183" s="21">
        <v>2916.72</v>
      </c>
      <c r="J183" s="21">
        <v>2956.69</v>
      </c>
      <c r="K183" s="22">
        <f t="shared" si="52"/>
        <v>98.869518350412008</v>
      </c>
      <c r="L183" s="22">
        <f t="shared" si="52"/>
        <v>101.37037494171537</v>
      </c>
      <c r="M183" s="47"/>
      <c r="N183" s="34"/>
      <c r="O183" s="47"/>
      <c r="P183" s="47"/>
      <c r="Q183" s="47"/>
      <c r="R183" s="254"/>
      <c r="T183" s="68"/>
      <c r="U183" s="63"/>
    </row>
    <row r="184" spans="1:21" x14ac:dyDescent="0.2">
      <c r="A184" s="229"/>
      <c r="B184" s="6" t="s">
        <v>227</v>
      </c>
      <c r="C184" s="8">
        <v>3711039850</v>
      </c>
      <c r="D184" s="36" t="s">
        <v>258</v>
      </c>
      <c r="E184" s="13" t="s">
        <v>335</v>
      </c>
      <c r="F184" s="12" t="s">
        <v>220</v>
      </c>
      <c r="G184" s="77">
        <v>0.2</v>
      </c>
      <c r="H184" s="21">
        <v>3394.04</v>
      </c>
      <c r="I184" s="21">
        <v>3394.04</v>
      </c>
      <c r="J184" s="21">
        <v>3505.42</v>
      </c>
      <c r="K184" s="22">
        <f t="shared" si="52"/>
        <v>100</v>
      </c>
      <c r="L184" s="22">
        <f t="shared" si="52"/>
        <v>103.28163486582362</v>
      </c>
      <c r="M184" s="46">
        <v>2989.68</v>
      </c>
      <c r="N184" s="46">
        <v>2989.68</v>
      </c>
      <c r="O184" s="46">
        <v>3402.26</v>
      </c>
      <c r="P184" s="47">
        <f>IFERROR(N184/M184*100,"")</f>
        <v>100</v>
      </c>
      <c r="Q184" s="47">
        <f>IFERROR(O184/N184*100,"")</f>
        <v>113.80013914532661</v>
      </c>
      <c r="R184" s="254"/>
      <c r="S184" s="68">
        <f>IF(G184=20%,ROUND(N184/1.2,2),IF(G184=5%,ROUND(N184/1.05,2),N184))</f>
        <v>2491.4</v>
      </c>
      <c r="T184" s="68">
        <f t="shared" ref="T184:T185" si="59">IF($G184=20%,ROUND(O184/1.2,2),IF($G184=5%,ROUND(O184/1.05,2),O184))</f>
        <v>2835.22</v>
      </c>
      <c r="U184" s="63">
        <f>IFERROR(T184/J184,"")</f>
        <v>0.80881035653359645</v>
      </c>
    </row>
    <row r="185" spans="1:21" ht="31.5" x14ac:dyDescent="0.2">
      <c r="A185" s="229"/>
      <c r="B185" s="5" t="s">
        <v>59</v>
      </c>
      <c r="C185" s="8">
        <v>3715003750</v>
      </c>
      <c r="D185" s="36" t="s">
        <v>258</v>
      </c>
      <c r="E185" s="13" t="s">
        <v>335</v>
      </c>
      <c r="F185" s="12" t="s">
        <v>220</v>
      </c>
      <c r="G185" s="77">
        <v>0.2</v>
      </c>
      <c r="H185" s="25">
        <v>4113.7299999999996</v>
      </c>
      <c r="I185" s="25">
        <v>3474.27</v>
      </c>
      <c r="J185" s="25">
        <v>3474.27</v>
      </c>
      <c r="K185" s="22">
        <f t="shared" si="52"/>
        <v>84.45546985339341</v>
      </c>
      <c r="L185" s="22">
        <f t="shared" si="52"/>
        <v>100</v>
      </c>
      <c r="M185" s="33">
        <v>2464.61</v>
      </c>
      <c r="N185" s="33">
        <v>2464.61</v>
      </c>
      <c r="O185" s="33">
        <v>2804.73</v>
      </c>
      <c r="P185" s="47">
        <f>IFERROR(N185/M185*100,"")</f>
        <v>100</v>
      </c>
      <c r="Q185" s="47">
        <f>IFERROR(O185/N185*100,"")</f>
        <v>113.80015499409642</v>
      </c>
      <c r="R185" s="178" t="s">
        <v>425</v>
      </c>
      <c r="S185" s="68">
        <f>IF(G185=20%,ROUND(N185/1.2,2),IF(G185=5%,ROUND(N185/1.05,2),N185))</f>
        <v>2053.84</v>
      </c>
      <c r="T185" s="68">
        <f t="shared" si="59"/>
        <v>2337.2800000000002</v>
      </c>
      <c r="U185" s="63">
        <f>IFERROR(T185/J185,"")</f>
        <v>0.67273988492546644</v>
      </c>
    </row>
    <row r="186" spans="1:21" x14ac:dyDescent="0.2">
      <c r="A186" s="229"/>
      <c r="B186" s="49" t="s">
        <v>61</v>
      </c>
      <c r="C186" s="8">
        <v>3702114043</v>
      </c>
      <c r="D186" s="36" t="s">
        <v>258</v>
      </c>
      <c r="E186" s="13" t="s">
        <v>581</v>
      </c>
      <c r="F186" s="12" t="s">
        <v>117</v>
      </c>
      <c r="G186" s="77" t="s">
        <v>387</v>
      </c>
      <c r="H186" s="25">
        <v>2565.48</v>
      </c>
      <c r="I186" s="25">
        <v>2121.79</v>
      </c>
      <c r="J186" s="25">
        <v>2121.79</v>
      </c>
      <c r="K186" s="22">
        <f t="shared" si="52"/>
        <v>82.705380669504336</v>
      </c>
      <c r="L186" s="22">
        <f t="shared" si="52"/>
        <v>100</v>
      </c>
      <c r="M186" s="47"/>
      <c r="N186" s="34"/>
      <c r="O186" s="47"/>
      <c r="P186" s="47"/>
      <c r="Q186" s="47"/>
      <c r="R186" s="178" t="s">
        <v>409</v>
      </c>
      <c r="T186" s="68"/>
      <c r="U186" s="63"/>
    </row>
    <row r="187" spans="1:21" x14ac:dyDescent="0.2">
      <c r="A187" s="229"/>
      <c r="B187" s="5" t="s">
        <v>137</v>
      </c>
      <c r="C187" s="8">
        <v>3702125937</v>
      </c>
      <c r="D187" s="36" t="s">
        <v>258</v>
      </c>
      <c r="E187" s="13" t="s">
        <v>335</v>
      </c>
      <c r="F187" s="12" t="s">
        <v>220</v>
      </c>
      <c r="G187" s="77">
        <v>0.2</v>
      </c>
      <c r="H187" s="25">
        <v>3825.67</v>
      </c>
      <c r="I187" s="25">
        <v>3282.23</v>
      </c>
      <c r="J187" s="25">
        <v>3282.23</v>
      </c>
      <c r="K187" s="22">
        <f t="shared" si="52"/>
        <v>85.794906513107506</v>
      </c>
      <c r="L187" s="22">
        <f t="shared" si="52"/>
        <v>100</v>
      </c>
      <c r="M187" s="33">
        <v>2989.68</v>
      </c>
      <c r="N187" s="33">
        <v>2989.68</v>
      </c>
      <c r="O187" s="33">
        <v>3402.26</v>
      </c>
      <c r="P187" s="47">
        <f t="shared" ref="P187:Q198" si="60">IFERROR(N187/M187*100,"")</f>
        <v>100</v>
      </c>
      <c r="Q187" s="47">
        <f t="shared" si="60"/>
        <v>113.80013914532661</v>
      </c>
      <c r="R187" s="178" t="s">
        <v>576</v>
      </c>
      <c r="S187" s="68">
        <f>IF(G187=20%,ROUND(N187/1.2,2),IF(G187=5%,ROUND(N187/1.05,2),N187))</f>
        <v>2491.4</v>
      </c>
      <c r="T187" s="68">
        <f>IF($G187=20%,ROUND(O187/1.2,2),IF($G187=5%,ROUND(O187/1.05,2),O187))</f>
        <v>2835.22</v>
      </c>
      <c r="U187" s="63">
        <f>IFERROR(T187/J187,"")</f>
        <v>0.86380905664746221</v>
      </c>
    </row>
    <row r="188" spans="1:21" x14ac:dyDescent="0.2">
      <c r="A188" s="229" t="s">
        <v>4</v>
      </c>
      <c r="B188" s="49" t="s">
        <v>138</v>
      </c>
      <c r="C188" s="8">
        <v>3706027377</v>
      </c>
      <c r="D188" s="36"/>
      <c r="E188" s="13"/>
      <c r="F188" s="12"/>
      <c r="G188" s="77"/>
      <c r="H188" s="25"/>
      <c r="I188" s="25"/>
      <c r="J188" s="25"/>
      <c r="K188" s="26" t="str">
        <f t="shared" si="52"/>
        <v/>
      </c>
      <c r="L188" s="26" t="str">
        <f t="shared" si="52"/>
        <v/>
      </c>
      <c r="M188" s="32"/>
      <c r="N188" s="41"/>
      <c r="O188" s="32"/>
      <c r="P188" s="32" t="str">
        <f t="shared" si="60"/>
        <v/>
      </c>
      <c r="Q188" s="32" t="str">
        <f t="shared" si="60"/>
        <v/>
      </c>
      <c r="R188" s="254" t="s">
        <v>453</v>
      </c>
      <c r="U188" s="64"/>
    </row>
    <row r="189" spans="1:21" x14ac:dyDescent="0.2">
      <c r="A189" s="229"/>
      <c r="B189" s="6" t="s">
        <v>532</v>
      </c>
      <c r="C189" s="8">
        <v>3706027377</v>
      </c>
      <c r="D189" s="36" t="s">
        <v>263</v>
      </c>
      <c r="E189" s="13" t="s">
        <v>335</v>
      </c>
      <c r="F189" s="12" t="s">
        <v>117</v>
      </c>
      <c r="G189" s="77" t="s">
        <v>387</v>
      </c>
      <c r="H189" s="25">
        <v>6152.82</v>
      </c>
      <c r="I189" s="25">
        <v>5819.65</v>
      </c>
      <c r="J189" s="25">
        <v>5820.11</v>
      </c>
      <c r="K189" s="22">
        <f t="shared" si="52"/>
        <v>94.585084562850852</v>
      </c>
      <c r="L189" s="22">
        <f t="shared" si="52"/>
        <v>100.00790425541055</v>
      </c>
      <c r="M189" s="33">
        <v>3486.57</v>
      </c>
      <c r="N189" s="33">
        <v>3486.57</v>
      </c>
      <c r="O189" s="107">
        <v>3729.4</v>
      </c>
      <c r="P189" s="47">
        <f t="shared" si="60"/>
        <v>100</v>
      </c>
      <c r="Q189" s="47">
        <f t="shared" si="60"/>
        <v>106.96472464341747</v>
      </c>
      <c r="R189" s="254"/>
      <c r="S189" s="68">
        <f t="shared" ref="S189:S198" si="61">IF(G189=20%,ROUND(N189/1.2,2),IF(G189=5%,ROUND(N189/1.05,2),N189))</f>
        <v>3486.57</v>
      </c>
      <c r="T189" s="68">
        <f t="shared" ref="T189:T198" si="62">IF($G189=20%,ROUND(O189/1.2,2),IF($G189=5%,ROUND(O189/1.05,2),O189))</f>
        <v>3729.4</v>
      </c>
      <c r="U189" s="63">
        <f t="shared" ref="U189:U198" si="63">IFERROR(T189/J189,"")</f>
        <v>0.64077826707742647</v>
      </c>
    </row>
    <row r="190" spans="1:21" x14ac:dyDescent="0.2">
      <c r="A190" s="229"/>
      <c r="B190" s="6" t="s">
        <v>23</v>
      </c>
      <c r="C190" s="8">
        <v>3706027377</v>
      </c>
      <c r="D190" s="36" t="s">
        <v>263</v>
      </c>
      <c r="E190" s="13" t="s">
        <v>335</v>
      </c>
      <c r="F190" s="12" t="s">
        <v>117</v>
      </c>
      <c r="G190" s="77" t="s">
        <v>387</v>
      </c>
      <c r="H190" s="25">
        <v>6299.54</v>
      </c>
      <c r="I190" s="25">
        <v>6299.54</v>
      </c>
      <c r="J190" s="25">
        <v>6560.58</v>
      </c>
      <c r="K190" s="22">
        <f t="shared" si="52"/>
        <v>100</v>
      </c>
      <c r="L190" s="22">
        <f t="shared" si="52"/>
        <v>104.1437946262743</v>
      </c>
      <c r="M190" s="33">
        <v>3486.57</v>
      </c>
      <c r="N190" s="33">
        <v>3486.57</v>
      </c>
      <c r="O190" s="107">
        <v>3729.4</v>
      </c>
      <c r="P190" s="47">
        <f t="shared" si="60"/>
        <v>100</v>
      </c>
      <c r="Q190" s="47">
        <f t="shared" si="60"/>
        <v>106.96472464341747</v>
      </c>
      <c r="R190" s="254"/>
      <c r="S190" s="68">
        <f t="shared" si="61"/>
        <v>3486.57</v>
      </c>
      <c r="T190" s="68">
        <f t="shared" si="62"/>
        <v>3729.4</v>
      </c>
      <c r="U190" s="63">
        <f t="shared" si="63"/>
        <v>0.56845583774605291</v>
      </c>
    </row>
    <row r="191" spans="1:21" x14ac:dyDescent="0.2">
      <c r="A191" s="229"/>
      <c r="B191" s="6" t="s">
        <v>534</v>
      </c>
      <c r="C191" s="8">
        <v>3706027377</v>
      </c>
      <c r="D191" s="36" t="s">
        <v>263</v>
      </c>
      <c r="E191" s="13" t="s">
        <v>335</v>
      </c>
      <c r="F191" s="12" t="s">
        <v>117</v>
      </c>
      <c r="G191" s="77" t="s">
        <v>387</v>
      </c>
      <c r="H191" s="25">
        <v>11761.03</v>
      </c>
      <c r="I191" s="25">
        <v>10577.06</v>
      </c>
      <c r="J191" s="25">
        <v>10577.63</v>
      </c>
      <c r="K191" s="22">
        <f t="shared" si="52"/>
        <v>89.933109600094539</v>
      </c>
      <c r="L191" s="22">
        <f t="shared" si="52"/>
        <v>100.00538902114575</v>
      </c>
      <c r="M191" s="33">
        <v>3486.57</v>
      </c>
      <c r="N191" s="33">
        <v>3486.57</v>
      </c>
      <c r="O191" s="107">
        <v>3729.4</v>
      </c>
      <c r="P191" s="47">
        <f t="shared" si="60"/>
        <v>100</v>
      </c>
      <c r="Q191" s="47">
        <f t="shared" si="60"/>
        <v>106.96472464341747</v>
      </c>
      <c r="R191" s="254"/>
      <c r="S191" s="68">
        <f t="shared" si="61"/>
        <v>3486.57</v>
      </c>
      <c r="T191" s="68">
        <f t="shared" si="62"/>
        <v>3729.4</v>
      </c>
      <c r="U191" s="63">
        <f t="shared" si="63"/>
        <v>0.35257425340080911</v>
      </c>
    </row>
    <row r="192" spans="1:21" x14ac:dyDescent="0.2">
      <c r="A192" s="229"/>
      <c r="B192" s="6" t="s">
        <v>533</v>
      </c>
      <c r="C192" s="8">
        <v>3706027377</v>
      </c>
      <c r="D192" s="36" t="s">
        <v>263</v>
      </c>
      <c r="E192" s="13" t="s">
        <v>335</v>
      </c>
      <c r="F192" s="12" t="s">
        <v>117</v>
      </c>
      <c r="G192" s="77" t="s">
        <v>387</v>
      </c>
      <c r="H192" s="25">
        <v>13539.5</v>
      </c>
      <c r="I192" s="25">
        <v>11561.36</v>
      </c>
      <c r="J192" s="25">
        <v>11561.93</v>
      </c>
      <c r="K192" s="22">
        <f t="shared" ref="K192:L228" si="64">IFERROR(I192/H192*100,"")</f>
        <v>85.389859300565021</v>
      </c>
      <c r="L192" s="22">
        <f t="shared" si="64"/>
        <v>100.00493021582236</v>
      </c>
      <c r="M192" s="33">
        <v>3486.57</v>
      </c>
      <c r="N192" s="33">
        <v>3486.57</v>
      </c>
      <c r="O192" s="107">
        <v>3729.4</v>
      </c>
      <c r="P192" s="47">
        <f t="shared" si="60"/>
        <v>100</v>
      </c>
      <c r="Q192" s="47">
        <f t="shared" si="60"/>
        <v>106.96472464341747</v>
      </c>
      <c r="R192" s="254"/>
      <c r="S192" s="68">
        <f t="shared" si="61"/>
        <v>3486.57</v>
      </c>
      <c r="T192" s="68">
        <f t="shared" si="62"/>
        <v>3729.4</v>
      </c>
      <c r="U192" s="63">
        <f t="shared" si="63"/>
        <v>0.32255860397009845</v>
      </c>
    </row>
    <row r="193" spans="1:21" x14ac:dyDescent="0.2">
      <c r="A193" s="229"/>
      <c r="B193" s="6" t="s">
        <v>535</v>
      </c>
      <c r="C193" s="8">
        <v>3706027377</v>
      </c>
      <c r="D193" s="36" t="s">
        <v>263</v>
      </c>
      <c r="E193" s="13" t="s">
        <v>335</v>
      </c>
      <c r="F193" s="12" t="s">
        <v>117</v>
      </c>
      <c r="G193" s="77" t="s">
        <v>387</v>
      </c>
      <c r="H193" s="25">
        <v>9662.5400000000009</v>
      </c>
      <c r="I193" s="25">
        <v>8470.2199999999993</v>
      </c>
      <c r="J193" s="25">
        <v>8470.5499999999993</v>
      </c>
      <c r="K193" s="22">
        <f t="shared" si="64"/>
        <v>87.660387434359905</v>
      </c>
      <c r="L193" s="22">
        <f t="shared" si="64"/>
        <v>100.00389600270123</v>
      </c>
      <c r="M193" s="33">
        <v>3486.57</v>
      </c>
      <c r="N193" s="33">
        <v>3486.57</v>
      </c>
      <c r="O193" s="107">
        <v>3729.4</v>
      </c>
      <c r="P193" s="47">
        <f t="shared" si="60"/>
        <v>100</v>
      </c>
      <c r="Q193" s="47">
        <f t="shared" si="60"/>
        <v>106.96472464341747</v>
      </c>
      <c r="R193" s="254"/>
      <c r="S193" s="68">
        <f t="shared" si="61"/>
        <v>3486.57</v>
      </c>
      <c r="T193" s="68">
        <f t="shared" si="62"/>
        <v>3729.4</v>
      </c>
      <c r="U193" s="63">
        <f t="shared" si="63"/>
        <v>0.44027837625655952</v>
      </c>
    </row>
    <row r="194" spans="1:21" x14ac:dyDescent="0.2">
      <c r="A194" s="229"/>
      <c r="B194" s="6" t="s">
        <v>536</v>
      </c>
      <c r="C194" s="8">
        <v>3706027377</v>
      </c>
      <c r="D194" s="36" t="s">
        <v>263</v>
      </c>
      <c r="E194" s="13" t="s">
        <v>335</v>
      </c>
      <c r="F194" s="12" t="s">
        <v>117</v>
      </c>
      <c r="G194" s="77" t="s">
        <v>387</v>
      </c>
      <c r="H194" s="25">
        <v>4799.6099999999997</v>
      </c>
      <c r="I194" s="25">
        <v>4799.6099999999997</v>
      </c>
      <c r="J194" s="25">
        <v>5267.92</v>
      </c>
      <c r="K194" s="22">
        <f t="shared" si="64"/>
        <v>100</v>
      </c>
      <c r="L194" s="22">
        <f t="shared" si="64"/>
        <v>109.75725110998602</v>
      </c>
      <c r="M194" s="33">
        <v>3486.57</v>
      </c>
      <c r="N194" s="33">
        <v>3486.57</v>
      </c>
      <c r="O194" s="107">
        <v>3729.4</v>
      </c>
      <c r="P194" s="47">
        <f t="shared" si="60"/>
        <v>100</v>
      </c>
      <c r="Q194" s="47">
        <f t="shared" si="60"/>
        <v>106.96472464341747</v>
      </c>
      <c r="R194" s="254"/>
      <c r="S194" s="68">
        <f t="shared" si="61"/>
        <v>3486.57</v>
      </c>
      <c r="T194" s="68">
        <f t="shared" si="62"/>
        <v>3729.4</v>
      </c>
      <c r="U194" s="63">
        <f t="shared" si="63"/>
        <v>0.70794545095597505</v>
      </c>
    </row>
    <row r="195" spans="1:21" x14ac:dyDescent="0.2">
      <c r="A195" s="229"/>
      <c r="B195" s="6" t="s">
        <v>537</v>
      </c>
      <c r="C195" s="8">
        <v>3706027377</v>
      </c>
      <c r="D195" s="36" t="s">
        <v>263</v>
      </c>
      <c r="E195" s="13" t="s">
        <v>335</v>
      </c>
      <c r="F195" s="12" t="s">
        <v>117</v>
      </c>
      <c r="G195" s="77" t="s">
        <v>387</v>
      </c>
      <c r="H195" s="25">
        <v>7333.15</v>
      </c>
      <c r="I195" s="25">
        <v>6121.74</v>
      </c>
      <c r="J195" s="25">
        <v>6122.09</v>
      </c>
      <c r="K195" s="22">
        <f t="shared" si="64"/>
        <v>83.480359736266124</v>
      </c>
      <c r="L195" s="22">
        <f t="shared" si="64"/>
        <v>100.00571732873334</v>
      </c>
      <c r="M195" s="33">
        <v>3486.57</v>
      </c>
      <c r="N195" s="33">
        <v>3486.57</v>
      </c>
      <c r="O195" s="107">
        <v>3729.4</v>
      </c>
      <c r="P195" s="47">
        <f t="shared" si="60"/>
        <v>100</v>
      </c>
      <c r="Q195" s="47">
        <f t="shared" si="60"/>
        <v>106.96472464341747</v>
      </c>
      <c r="R195" s="254"/>
      <c r="S195" s="68">
        <f t="shared" si="61"/>
        <v>3486.57</v>
      </c>
      <c r="T195" s="68">
        <f t="shared" si="62"/>
        <v>3729.4</v>
      </c>
      <c r="U195" s="63">
        <f t="shared" si="63"/>
        <v>0.60917105106262726</v>
      </c>
    </row>
    <row r="196" spans="1:21" x14ac:dyDescent="0.2">
      <c r="A196" s="229"/>
      <c r="B196" s="6" t="s">
        <v>509</v>
      </c>
      <c r="C196" s="8">
        <v>3706027377</v>
      </c>
      <c r="D196" s="36" t="s">
        <v>263</v>
      </c>
      <c r="E196" s="13" t="s">
        <v>335</v>
      </c>
      <c r="F196" s="12" t="s">
        <v>117</v>
      </c>
      <c r="G196" s="77" t="s">
        <v>387</v>
      </c>
      <c r="H196" s="25">
        <v>6205.69</v>
      </c>
      <c r="I196" s="25">
        <v>6205.69</v>
      </c>
      <c r="J196" s="25">
        <v>7194.24</v>
      </c>
      <c r="K196" s="22">
        <f t="shared" si="64"/>
        <v>100</v>
      </c>
      <c r="L196" s="22">
        <f t="shared" si="64"/>
        <v>115.92973545246379</v>
      </c>
      <c r="M196" s="33">
        <v>3486.57</v>
      </c>
      <c r="N196" s="33">
        <v>3486.57</v>
      </c>
      <c r="O196" s="107">
        <v>3729.4</v>
      </c>
      <c r="P196" s="47">
        <f t="shared" si="60"/>
        <v>100</v>
      </c>
      <c r="Q196" s="47">
        <f t="shared" si="60"/>
        <v>106.96472464341747</v>
      </c>
      <c r="R196" s="254"/>
      <c r="S196" s="68">
        <f t="shared" si="61"/>
        <v>3486.57</v>
      </c>
      <c r="T196" s="68">
        <f t="shared" si="62"/>
        <v>3729.4</v>
      </c>
      <c r="U196" s="63">
        <f t="shared" si="63"/>
        <v>0.51838693176763639</v>
      </c>
    </row>
    <row r="197" spans="1:21" x14ac:dyDescent="0.2">
      <c r="A197" s="229"/>
      <c r="B197" s="6" t="s">
        <v>272</v>
      </c>
      <c r="C197" s="8">
        <v>3706027377</v>
      </c>
      <c r="D197" s="36" t="s">
        <v>263</v>
      </c>
      <c r="E197" s="13" t="s">
        <v>335</v>
      </c>
      <c r="F197" s="12" t="s">
        <v>117</v>
      </c>
      <c r="G197" s="77" t="s">
        <v>387</v>
      </c>
      <c r="H197" s="25">
        <v>5560.08</v>
      </c>
      <c r="I197" s="25">
        <v>5452.77</v>
      </c>
      <c r="J197" s="25">
        <v>5453.04</v>
      </c>
      <c r="K197" s="22">
        <f t="shared" si="64"/>
        <v>98.069991798679169</v>
      </c>
      <c r="L197" s="22">
        <f t="shared" si="64"/>
        <v>100.00495161174963</v>
      </c>
      <c r="M197" s="33">
        <v>3486.57</v>
      </c>
      <c r="N197" s="33">
        <v>3486.57</v>
      </c>
      <c r="O197" s="107">
        <v>3729.4</v>
      </c>
      <c r="P197" s="47">
        <f t="shared" si="60"/>
        <v>100</v>
      </c>
      <c r="Q197" s="47">
        <f t="shared" si="60"/>
        <v>106.96472464341747</v>
      </c>
      <c r="R197" s="254"/>
      <c r="S197" s="68">
        <f t="shared" si="61"/>
        <v>3486.57</v>
      </c>
      <c r="T197" s="68">
        <f t="shared" si="62"/>
        <v>3729.4</v>
      </c>
      <c r="U197" s="63">
        <f t="shared" si="63"/>
        <v>0.68391209307102097</v>
      </c>
    </row>
    <row r="198" spans="1:21" x14ac:dyDescent="0.2">
      <c r="A198" s="229"/>
      <c r="B198" s="6" t="s">
        <v>510</v>
      </c>
      <c r="C198" s="8">
        <v>3706027377</v>
      </c>
      <c r="D198" s="36" t="s">
        <v>263</v>
      </c>
      <c r="E198" s="13" t="s">
        <v>335</v>
      </c>
      <c r="F198" s="12" t="s">
        <v>117</v>
      </c>
      <c r="G198" s="77" t="s">
        <v>387</v>
      </c>
      <c r="H198" s="25">
        <v>7000.68</v>
      </c>
      <c r="I198" s="25">
        <v>7000.68</v>
      </c>
      <c r="J198" s="25">
        <v>7544.28</v>
      </c>
      <c r="K198" s="22">
        <f t="shared" si="64"/>
        <v>100</v>
      </c>
      <c r="L198" s="22">
        <f t="shared" si="64"/>
        <v>107.76495997531667</v>
      </c>
      <c r="M198" s="33">
        <v>3486.57</v>
      </c>
      <c r="N198" s="33">
        <v>3486.57</v>
      </c>
      <c r="O198" s="107">
        <v>3729.4</v>
      </c>
      <c r="P198" s="47">
        <f t="shared" si="60"/>
        <v>100</v>
      </c>
      <c r="Q198" s="47">
        <f t="shared" si="60"/>
        <v>106.96472464341747</v>
      </c>
      <c r="R198" s="254"/>
      <c r="S198" s="68">
        <f t="shared" si="61"/>
        <v>3486.57</v>
      </c>
      <c r="T198" s="68">
        <f t="shared" si="62"/>
        <v>3729.4</v>
      </c>
      <c r="U198" s="63">
        <f t="shared" si="63"/>
        <v>0.4943347807875636</v>
      </c>
    </row>
    <row r="199" spans="1:21" ht="15.75" customHeight="1" x14ac:dyDescent="0.2">
      <c r="A199" s="229" t="s">
        <v>5</v>
      </c>
      <c r="B199" s="5" t="s">
        <v>139</v>
      </c>
      <c r="C199" s="8">
        <v>3702238930</v>
      </c>
      <c r="D199" s="36" t="s">
        <v>338</v>
      </c>
      <c r="E199" s="13" t="s">
        <v>335</v>
      </c>
      <c r="F199" s="12" t="s">
        <v>117</v>
      </c>
      <c r="G199" s="77"/>
      <c r="H199" s="21">
        <v>3430.44</v>
      </c>
      <c r="I199" s="21">
        <v>3430.44</v>
      </c>
      <c r="J199" s="21">
        <v>3708.91</v>
      </c>
      <c r="K199" s="22">
        <f t="shared" si="64"/>
        <v>100</v>
      </c>
      <c r="L199" s="22">
        <f t="shared" si="64"/>
        <v>108.11761756509368</v>
      </c>
      <c r="M199" s="47"/>
      <c r="N199" s="47"/>
      <c r="O199" s="47"/>
      <c r="P199" s="47"/>
      <c r="Q199" s="47"/>
      <c r="R199" s="178" t="s">
        <v>413</v>
      </c>
      <c r="T199" s="68"/>
      <c r="U199" s="63"/>
    </row>
    <row r="200" spans="1:21" ht="30" x14ac:dyDescent="0.2">
      <c r="A200" s="229"/>
      <c r="B200" s="5" t="s">
        <v>127</v>
      </c>
      <c r="C200" s="8">
        <v>3702706191</v>
      </c>
      <c r="D200" s="36" t="s">
        <v>258</v>
      </c>
      <c r="E200" s="13" t="s">
        <v>335</v>
      </c>
      <c r="F200" s="12" t="s">
        <v>220</v>
      </c>
      <c r="G200" s="77">
        <v>0.2</v>
      </c>
      <c r="H200" s="21">
        <v>6956.26</v>
      </c>
      <c r="I200" s="25">
        <v>6630.47</v>
      </c>
      <c r="J200" s="25">
        <v>7021.1</v>
      </c>
      <c r="K200" s="22">
        <f t="shared" si="64"/>
        <v>95.316592536794204</v>
      </c>
      <c r="L200" s="22">
        <f t="shared" si="64"/>
        <v>105.8914375602333</v>
      </c>
      <c r="M200" s="46">
        <v>3486.57</v>
      </c>
      <c r="N200" s="33">
        <v>3486.57</v>
      </c>
      <c r="O200" s="45">
        <v>3729.4</v>
      </c>
      <c r="P200" s="47">
        <f t="shared" ref="P200:Q209" si="65">IFERROR(N200/M200*100,"")</f>
        <v>100</v>
      </c>
      <c r="Q200" s="47">
        <f t="shared" si="65"/>
        <v>106.96472464341747</v>
      </c>
      <c r="R200" s="178" t="s">
        <v>454</v>
      </c>
      <c r="S200" s="68">
        <f>IF(G200=20%,ROUND(N200/1.2,2),IF(G200=5%,ROUND(N200/1.05,2),N200))</f>
        <v>2905.48</v>
      </c>
      <c r="T200" s="68">
        <f t="shared" ref="T200:T201" si="66">IF($G200=20%,ROUND(O200/1.2,2),IF($G200=5%,ROUND(O200/1.05,2),O200))</f>
        <v>3107.83</v>
      </c>
      <c r="U200" s="63">
        <f>IFERROR(T200/J200,"")</f>
        <v>0.44264146643688307</v>
      </c>
    </row>
    <row r="201" spans="1:21" x14ac:dyDescent="0.2">
      <c r="A201" s="229"/>
      <c r="B201" s="5" t="s">
        <v>212</v>
      </c>
      <c r="C201" s="8">
        <v>3706030147</v>
      </c>
      <c r="D201" s="36" t="s">
        <v>338</v>
      </c>
      <c r="E201" s="13" t="s">
        <v>335</v>
      </c>
      <c r="F201" s="12" t="s">
        <v>220</v>
      </c>
      <c r="G201" s="77">
        <v>0.2</v>
      </c>
      <c r="H201" s="25">
        <v>4173.1499999999996</v>
      </c>
      <c r="I201" s="25">
        <v>3756.5</v>
      </c>
      <c r="J201" s="25">
        <v>4044.93</v>
      </c>
      <c r="K201" s="22">
        <f t="shared" si="64"/>
        <v>90.015935204821304</v>
      </c>
      <c r="L201" s="22">
        <f t="shared" si="64"/>
        <v>107.67815785970983</v>
      </c>
      <c r="M201" s="33">
        <v>3152.7</v>
      </c>
      <c r="N201" s="33">
        <v>3152.7</v>
      </c>
      <c r="O201" s="87">
        <v>3587.77</v>
      </c>
      <c r="P201" s="47">
        <f t="shared" si="65"/>
        <v>100</v>
      </c>
      <c r="Q201" s="47">
        <f t="shared" si="65"/>
        <v>113.79991753100518</v>
      </c>
      <c r="R201" s="178" t="s">
        <v>396</v>
      </c>
      <c r="S201" s="68">
        <f>IF(G201=20%,ROUND(N201/1.2,2),IF(G201=5%,ROUND(N201/1.05,2),N201))</f>
        <v>2627.25</v>
      </c>
      <c r="T201" s="68">
        <f t="shared" si="66"/>
        <v>2989.81</v>
      </c>
      <c r="U201" s="63">
        <f>IFERROR(T201/J201,"")</f>
        <v>0.7391499976513809</v>
      </c>
    </row>
    <row r="202" spans="1:21" x14ac:dyDescent="0.2">
      <c r="A202" s="229"/>
      <c r="B202" s="5" t="s">
        <v>140</v>
      </c>
      <c r="C202" s="8">
        <v>3702167447</v>
      </c>
      <c r="D202" s="185"/>
      <c r="E202" s="185"/>
      <c r="F202" s="185"/>
      <c r="G202" s="79"/>
      <c r="H202" s="39"/>
      <c r="I202" s="39"/>
      <c r="J202" s="39"/>
      <c r="K202" s="24" t="str">
        <f t="shared" si="64"/>
        <v/>
      </c>
      <c r="L202" s="24" t="str">
        <f t="shared" si="64"/>
        <v/>
      </c>
      <c r="M202" s="31"/>
      <c r="N202" s="40"/>
      <c r="O202" s="31"/>
      <c r="P202" s="31" t="str">
        <f t="shared" si="65"/>
        <v/>
      </c>
      <c r="Q202" s="31" t="str">
        <f t="shared" si="65"/>
        <v/>
      </c>
      <c r="R202" s="93"/>
      <c r="S202" s="100"/>
      <c r="T202" s="68"/>
      <c r="U202" s="63"/>
    </row>
    <row r="203" spans="1:21" ht="30" x14ac:dyDescent="0.2">
      <c r="A203" s="229"/>
      <c r="B203" s="6" t="s">
        <v>275</v>
      </c>
      <c r="C203" s="8">
        <v>3702167447</v>
      </c>
      <c r="D203" s="36" t="s">
        <v>258</v>
      </c>
      <c r="E203" s="13" t="s">
        <v>335</v>
      </c>
      <c r="F203" s="12" t="s">
        <v>117</v>
      </c>
      <c r="G203" s="77" t="s">
        <v>387</v>
      </c>
      <c r="H203" s="25">
        <v>5190.2299999999996</v>
      </c>
      <c r="I203" s="25">
        <v>5010.8999999999996</v>
      </c>
      <c r="J203" s="25">
        <v>5336.36</v>
      </c>
      <c r="K203" s="22">
        <f t="shared" si="64"/>
        <v>96.544854466950397</v>
      </c>
      <c r="L203" s="22">
        <f t="shared" si="64"/>
        <v>106.49504081103196</v>
      </c>
      <c r="M203" s="33">
        <v>3486.57</v>
      </c>
      <c r="N203" s="33">
        <v>3486.57</v>
      </c>
      <c r="O203" s="45">
        <v>3729.4</v>
      </c>
      <c r="P203" s="32">
        <f t="shared" si="65"/>
        <v>100</v>
      </c>
      <c r="Q203" s="32">
        <f t="shared" si="65"/>
        <v>106.96472464341747</v>
      </c>
      <c r="R203" s="178" t="s">
        <v>455</v>
      </c>
      <c r="S203" s="68">
        <f>IF(G203=20%,ROUND(N203/1.2,2),IF(G203=5%,ROUND(N203/1.05,2),N203))</f>
        <v>3486.57</v>
      </c>
      <c r="T203" s="68">
        <f t="shared" ref="T203:T204" si="67">IF($G203=20%,ROUND(O203/1.2,2),IF($G203=5%,ROUND(O203/1.05,2),O203))</f>
        <v>3729.4</v>
      </c>
      <c r="U203" s="63">
        <f>IFERROR(T203/J203,"")</f>
        <v>0.69886589360537898</v>
      </c>
    </row>
    <row r="204" spans="1:21" ht="45" x14ac:dyDescent="0.2">
      <c r="A204" s="229"/>
      <c r="B204" s="6" t="s">
        <v>276</v>
      </c>
      <c r="C204" s="8">
        <v>3702167447</v>
      </c>
      <c r="D204" s="36" t="s">
        <v>265</v>
      </c>
      <c r="E204" s="13" t="s">
        <v>335</v>
      </c>
      <c r="F204" s="12" t="s">
        <v>220</v>
      </c>
      <c r="G204" s="77">
        <v>0.2</v>
      </c>
      <c r="H204" s="25">
        <v>3945.81</v>
      </c>
      <c r="I204" s="21">
        <v>3502.74</v>
      </c>
      <c r="J204" s="21">
        <v>3751.5</v>
      </c>
      <c r="K204" s="22">
        <f>IFERROR(I204/H204*100,"")</f>
        <v>88.771126840876775</v>
      </c>
      <c r="L204" s="22">
        <f>IFERROR(J204/I204*100,"")</f>
        <v>107.10186882269311</v>
      </c>
      <c r="M204" s="33">
        <v>3035.46</v>
      </c>
      <c r="N204" s="33">
        <v>3035.46</v>
      </c>
      <c r="O204" s="33">
        <v>3454.35</v>
      </c>
      <c r="P204" s="32">
        <f t="shared" si="65"/>
        <v>100</v>
      </c>
      <c r="Q204" s="32">
        <f t="shared" si="65"/>
        <v>113.79988535510267</v>
      </c>
      <c r="R204" s="178" t="s">
        <v>390</v>
      </c>
      <c r="S204" s="68">
        <f>IF(G204=20%,ROUND(N204/1.2,2),IF(G204=5%,ROUND(N204/1.05,2),N204))</f>
        <v>2529.5500000000002</v>
      </c>
      <c r="T204" s="68">
        <f t="shared" si="67"/>
        <v>2878.63</v>
      </c>
      <c r="U204" s="63">
        <f>IFERROR(T204/J204,"")</f>
        <v>0.76732773557243772</v>
      </c>
    </row>
    <row r="205" spans="1:21" x14ac:dyDescent="0.2">
      <c r="A205" s="229" t="s">
        <v>6</v>
      </c>
      <c r="B205" s="5" t="s">
        <v>322</v>
      </c>
      <c r="C205" s="8">
        <v>3700008258</v>
      </c>
      <c r="D205" s="72"/>
      <c r="E205" s="13"/>
      <c r="F205" s="12"/>
      <c r="G205" s="77"/>
      <c r="H205" s="21"/>
      <c r="I205" s="23"/>
      <c r="J205" s="21"/>
      <c r="K205" s="22" t="str">
        <f t="shared" ref="K205:L206" si="68">IFERROR(I205/H205*100,"")</f>
        <v/>
      </c>
      <c r="L205" s="22" t="str">
        <f t="shared" si="68"/>
        <v/>
      </c>
      <c r="M205" s="47"/>
      <c r="N205" s="34"/>
      <c r="O205" s="47"/>
      <c r="P205" s="47" t="str">
        <f t="shared" si="65"/>
        <v/>
      </c>
      <c r="Q205" s="47" t="str">
        <f t="shared" si="65"/>
        <v/>
      </c>
      <c r="R205" s="254" t="s">
        <v>456</v>
      </c>
      <c r="S205" s="101"/>
      <c r="T205" s="68"/>
      <c r="U205" s="63"/>
    </row>
    <row r="206" spans="1:21" x14ac:dyDescent="0.2">
      <c r="A206" s="229"/>
      <c r="B206" s="6" t="s">
        <v>323</v>
      </c>
      <c r="C206" s="8">
        <v>3700008258</v>
      </c>
      <c r="D206" s="36" t="s">
        <v>265</v>
      </c>
      <c r="E206" s="13" t="s">
        <v>335</v>
      </c>
      <c r="F206" s="12" t="s">
        <v>220</v>
      </c>
      <c r="G206" s="77">
        <v>0.2</v>
      </c>
      <c r="H206" s="21">
        <v>6382.61</v>
      </c>
      <c r="I206" s="21">
        <v>6382.61</v>
      </c>
      <c r="J206" s="21">
        <v>7329.66</v>
      </c>
      <c r="K206" s="22">
        <f t="shared" si="68"/>
        <v>100</v>
      </c>
      <c r="L206" s="22">
        <f t="shared" si="68"/>
        <v>114.83797380695357</v>
      </c>
      <c r="M206" s="33">
        <v>3486.57</v>
      </c>
      <c r="N206" s="46">
        <v>3486.57</v>
      </c>
      <c r="O206" s="45">
        <v>3729.4</v>
      </c>
      <c r="P206" s="47">
        <f t="shared" si="65"/>
        <v>100</v>
      </c>
      <c r="Q206" s="47">
        <f t="shared" si="65"/>
        <v>106.96472464341747</v>
      </c>
      <c r="R206" s="254"/>
      <c r="S206" s="68">
        <f>IF(G206=20%,ROUND(N206/1.2,2),IF(G206=5%,ROUND(N206/1.05,2),N206))</f>
        <v>2905.48</v>
      </c>
      <c r="T206" s="68">
        <f>IF($G206=20%,ROUND(O206/1.2,2),IF($G206=5%,ROUND(O206/1.05,2),O206))</f>
        <v>3107.83</v>
      </c>
      <c r="U206" s="63">
        <f>IFERROR(T206/J206,"")</f>
        <v>0.4240073891558408</v>
      </c>
    </row>
    <row r="207" spans="1:21" x14ac:dyDescent="0.2">
      <c r="A207" s="229" t="s">
        <v>7</v>
      </c>
      <c r="B207" s="5" t="s">
        <v>90</v>
      </c>
      <c r="C207" s="180">
        <v>3705010317</v>
      </c>
      <c r="D207" s="72"/>
      <c r="E207" s="43"/>
      <c r="F207" s="12"/>
      <c r="G207" s="77"/>
      <c r="H207" s="21"/>
      <c r="I207" s="23"/>
      <c r="J207" s="23"/>
      <c r="K207" s="22" t="str">
        <f t="shared" si="64"/>
        <v/>
      </c>
      <c r="L207" s="22" t="str">
        <f t="shared" si="64"/>
        <v/>
      </c>
      <c r="M207" s="47"/>
      <c r="N207" s="47"/>
      <c r="O207" s="47"/>
      <c r="P207" s="47" t="str">
        <f t="shared" si="65"/>
        <v/>
      </c>
      <c r="Q207" s="47" t="str">
        <f t="shared" si="65"/>
        <v/>
      </c>
      <c r="R207" s="92"/>
      <c r="S207" s="96"/>
      <c r="T207" s="68"/>
      <c r="U207" s="64"/>
    </row>
    <row r="208" spans="1:21" x14ac:dyDescent="0.2">
      <c r="A208" s="229"/>
      <c r="B208" s="6" t="s">
        <v>32</v>
      </c>
      <c r="C208" s="180">
        <v>3705010317</v>
      </c>
      <c r="D208" s="36" t="s">
        <v>418</v>
      </c>
      <c r="E208" s="13" t="s">
        <v>335</v>
      </c>
      <c r="F208" s="82" t="s">
        <v>220</v>
      </c>
      <c r="G208" s="83">
        <v>0.05</v>
      </c>
      <c r="H208" s="21">
        <v>3668.53</v>
      </c>
      <c r="I208" s="21">
        <v>3668.53</v>
      </c>
      <c r="J208" s="21">
        <v>3972.75</v>
      </c>
      <c r="K208" s="22">
        <f t="shared" si="64"/>
        <v>100</v>
      </c>
      <c r="L208" s="22">
        <f t="shared" si="64"/>
        <v>108.29269489414015</v>
      </c>
      <c r="M208" s="46">
        <v>3486.57</v>
      </c>
      <c r="N208" s="46">
        <v>3486.57</v>
      </c>
      <c r="O208" s="45">
        <v>3729.4</v>
      </c>
      <c r="P208" s="47">
        <f t="shared" si="65"/>
        <v>100</v>
      </c>
      <c r="Q208" s="47">
        <f t="shared" si="65"/>
        <v>106.96472464341747</v>
      </c>
      <c r="R208" s="254" t="s">
        <v>457</v>
      </c>
      <c r="S208" s="68">
        <f>IF(G208=20%,ROUND(N208/1.2,2),IF(G208=5%,ROUND(N208/1.05,2),N208))</f>
        <v>3320.54</v>
      </c>
      <c r="T208" s="68">
        <f t="shared" ref="T208:T209" si="69">IF($G208=20%,ROUND(O208/1.2,2),IF($G208=5%,ROUND(O208/1.05,2),O208))</f>
        <v>3551.81</v>
      </c>
      <c r="U208" s="63">
        <f>IFERROR(T208/J208,"")</f>
        <v>0.89404316908942172</v>
      </c>
    </row>
    <row r="209" spans="1:21" x14ac:dyDescent="0.2">
      <c r="A209" s="229"/>
      <c r="B209" s="6" t="s">
        <v>33</v>
      </c>
      <c r="C209" s="180">
        <v>3705010317</v>
      </c>
      <c r="D209" s="36" t="s">
        <v>418</v>
      </c>
      <c r="E209" s="13" t="s">
        <v>335</v>
      </c>
      <c r="F209" s="82" t="s">
        <v>220</v>
      </c>
      <c r="G209" s="83">
        <v>0.05</v>
      </c>
      <c r="H209" s="21">
        <v>2734.12</v>
      </c>
      <c r="I209" s="21">
        <v>2734.12</v>
      </c>
      <c r="J209" s="21">
        <v>3060.41</v>
      </c>
      <c r="K209" s="22">
        <f t="shared" si="64"/>
        <v>100</v>
      </c>
      <c r="L209" s="22">
        <f t="shared" si="64"/>
        <v>111.93400435972084</v>
      </c>
      <c r="M209" s="46">
        <v>3280.94</v>
      </c>
      <c r="N209" s="46">
        <v>2870.83</v>
      </c>
      <c r="O209" s="33">
        <v>3213.43</v>
      </c>
      <c r="P209" s="51">
        <f t="shared" si="65"/>
        <v>87.50022859302517</v>
      </c>
      <c r="Q209" s="51">
        <f t="shared" si="65"/>
        <v>111.93383098267748</v>
      </c>
      <c r="R209" s="254"/>
      <c r="S209" s="68">
        <f>IF(G209=20%,ROUND(N209/1.2,2),IF(G209=5%,ROUND(N209/1.05,2),N209))</f>
        <v>2734.12</v>
      </c>
      <c r="T209" s="68">
        <f t="shared" si="69"/>
        <v>3060.41</v>
      </c>
      <c r="U209" s="65">
        <f>IFERROR(T209/J209,"")</f>
        <v>1</v>
      </c>
    </row>
    <row r="210" spans="1:21" ht="31.5" x14ac:dyDescent="0.2">
      <c r="A210" s="229"/>
      <c r="B210" s="6" t="s">
        <v>398</v>
      </c>
      <c r="C210" s="180">
        <v>3705010317</v>
      </c>
      <c r="D210" s="36" t="s">
        <v>382</v>
      </c>
      <c r="E210" s="13" t="s">
        <v>335</v>
      </c>
      <c r="F210" s="12" t="s">
        <v>118</v>
      </c>
      <c r="G210" s="77">
        <v>0.2</v>
      </c>
      <c r="H210" s="21"/>
      <c r="I210" s="21">
        <v>931.53</v>
      </c>
      <c r="J210" s="21">
        <v>987.96</v>
      </c>
      <c r="K210" s="22" t="str">
        <f t="shared" si="64"/>
        <v/>
      </c>
      <c r="L210" s="22">
        <f t="shared" si="64"/>
        <v>106.05777591703971</v>
      </c>
      <c r="M210" s="46"/>
      <c r="N210" s="48"/>
      <c r="O210" s="46"/>
      <c r="P210" s="47"/>
      <c r="Q210" s="47"/>
      <c r="R210" s="261" t="s">
        <v>422</v>
      </c>
      <c r="S210" s="101"/>
      <c r="T210" s="68"/>
      <c r="U210" s="63"/>
    </row>
    <row r="211" spans="1:21" ht="31.5" x14ac:dyDescent="0.2">
      <c r="A211" s="229"/>
      <c r="B211" s="6" t="s">
        <v>399</v>
      </c>
      <c r="C211" s="180">
        <v>3705010317</v>
      </c>
      <c r="D211" s="36" t="s">
        <v>382</v>
      </c>
      <c r="E211" s="13" t="s">
        <v>335</v>
      </c>
      <c r="F211" s="12" t="s">
        <v>118</v>
      </c>
      <c r="G211" s="77">
        <v>0.2</v>
      </c>
      <c r="H211" s="21"/>
      <c r="I211" s="21">
        <v>2096</v>
      </c>
      <c r="J211" s="21">
        <v>2315.5700000000002</v>
      </c>
      <c r="K211" s="22" t="str">
        <f t="shared" si="64"/>
        <v/>
      </c>
      <c r="L211" s="22">
        <f t="shared" si="64"/>
        <v>110.47566793893131</v>
      </c>
      <c r="M211" s="46"/>
      <c r="N211" s="48"/>
      <c r="O211" s="46"/>
      <c r="P211" s="47"/>
      <c r="Q211" s="47"/>
      <c r="R211" s="263"/>
      <c r="S211" s="101"/>
      <c r="T211" s="68"/>
      <c r="U211" s="63"/>
    </row>
    <row r="212" spans="1:21" ht="31.5" x14ac:dyDescent="0.2">
      <c r="A212" s="229"/>
      <c r="B212" s="6" t="s">
        <v>400</v>
      </c>
      <c r="C212" s="180">
        <v>3705010317</v>
      </c>
      <c r="D212" s="36" t="s">
        <v>382</v>
      </c>
      <c r="E212" s="13" t="s">
        <v>335</v>
      </c>
      <c r="F212" s="12" t="s">
        <v>118</v>
      </c>
      <c r="G212" s="77">
        <v>0.2</v>
      </c>
      <c r="H212" s="21"/>
      <c r="I212" s="21">
        <v>478.47</v>
      </c>
      <c r="J212" s="21">
        <v>478.47</v>
      </c>
      <c r="K212" s="22" t="str">
        <f t="shared" si="64"/>
        <v/>
      </c>
      <c r="L212" s="22">
        <f t="shared" si="64"/>
        <v>100</v>
      </c>
      <c r="M212" s="46"/>
      <c r="N212" s="48"/>
      <c r="O212" s="46"/>
      <c r="P212" s="47"/>
      <c r="Q212" s="47"/>
      <c r="R212" s="262"/>
      <c r="S212" s="101"/>
      <c r="T212" s="68"/>
      <c r="U212" s="63"/>
    </row>
    <row r="213" spans="1:21" x14ac:dyDescent="0.2">
      <c r="A213" s="229"/>
      <c r="B213" s="5" t="s">
        <v>326</v>
      </c>
      <c r="C213" s="8">
        <v>3700003612</v>
      </c>
      <c r="D213" s="72"/>
      <c r="E213" s="13"/>
      <c r="F213" s="84"/>
      <c r="G213" s="81"/>
      <c r="H213" s="21"/>
      <c r="I213" s="21"/>
      <c r="J213" s="21"/>
      <c r="K213" s="22"/>
      <c r="L213" s="22"/>
      <c r="M213" s="46"/>
      <c r="N213" s="48"/>
      <c r="O213" s="46"/>
      <c r="P213" s="47"/>
      <c r="Q213" s="47"/>
      <c r="R213" s="89"/>
      <c r="S213" s="97"/>
      <c r="T213" s="68"/>
      <c r="U213" s="63"/>
    </row>
    <row r="214" spans="1:21" x14ac:dyDescent="0.2">
      <c r="A214" s="229"/>
      <c r="B214" s="6" t="s">
        <v>327</v>
      </c>
      <c r="C214" s="180">
        <v>3700003612</v>
      </c>
      <c r="D214" s="36" t="s">
        <v>341</v>
      </c>
      <c r="E214" s="13" t="s">
        <v>335</v>
      </c>
      <c r="F214" s="82" t="s">
        <v>220</v>
      </c>
      <c r="G214" s="83">
        <v>0.05</v>
      </c>
      <c r="H214" s="21">
        <v>4209.09</v>
      </c>
      <c r="I214" s="21">
        <v>4209.09</v>
      </c>
      <c r="J214" s="21">
        <v>5226.3100000000004</v>
      </c>
      <c r="K214" s="22"/>
      <c r="L214" s="22">
        <f t="shared" si="64"/>
        <v>124.16721904259592</v>
      </c>
      <c r="M214" s="46">
        <v>2578.42</v>
      </c>
      <c r="N214" s="46">
        <v>2578.42</v>
      </c>
      <c r="O214" s="33">
        <v>2934.24</v>
      </c>
      <c r="P214" s="47">
        <f t="shared" ref="P214:Q216" si="70">IFERROR(N214/M214*100,"")</f>
        <v>100</v>
      </c>
      <c r="Q214" s="47">
        <f t="shared" si="70"/>
        <v>113.79992398445557</v>
      </c>
      <c r="R214" s="254" t="s">
        <v>458</v>
      </c>
      <c r="S214" s="68">
        <f>IF(G214=20%,ROUND(N214/1.2,2),IF(G214=5%,ROUND(N214/1.05,2),N214))</f>
        <v>2455.64</v>
      </c>
      <c r="T214" s="68">
        <f t="shared" ref="T214:T216" si="71">IF($G214=20%,ROUND(O214/1.2,2),IF($G214=5%,ROUND(O214/1.05,2),O214))</f>
        <v>2794.51</v>
      </c>
      <c r="U214" s="63">
        <f>IFERROR(T214/J214,"")</f>
        <v>0.53470039090677746</v>
      </c>
    </row>
    <row r="215" spans="1:21" x14ac:dyDescent="0.2">
      <c r="A215" s="229"/>
      <c r="B215" s="6" t="s">
        <v>328</v>
      </c>
      <c r="C215" s="180">
        <v>3700003612</v>
      </c>
      <c r="D215" s="36" t="s">
        <v>341</v>
      </c>
      <c r="E215" s="13" t="s">
        <v>335</v>
      </c>
      <c r="F215" s="82" t="s">
        <v>220</v>
      </c>
      <c r="G215" s="83">
        <v>0.05</v>
      </c>
      <c r="H215" s="21">
        <v>8900.0499999999993</v>
      </c>
      <c r="I215" s="21">
        <v>8900.0499999999993</v>
      </c>
      <c r="J215" s="21">
        <v>9846.9</v>
      </c>
      <c r="K215" s="22"/>
      <c r="L215" s="22">
        <f t="shared" si="64"/>
        <v>110.63870427694226</v>
      </c>
      <c r="M215" s="46">
        <v>3486.57</v>
      </c>
      <c r="N215" s="46">
        <v>3486.57</v>
      </c>
      <c r="O215" s="45">
        <v>3729.4</v>
      </c>
      <c r="P215" s="47">
        <f t="shared" si="70"/>
        <v>100</v>
      </c>
      <c r="Q215" s="47">
        <f t="shared" si="70"/>
        <v>106.96472464341747</v>
      </c>
      <c r="R215" s="254"/>
      <c r="S215" s="68">
        <f>IF(G215=20%,ROUND(N215/1.2,2),IF(G215=5%,ROUND(N215/1.05,2),N215))</f>
        <v>3320.54</v>
      </c>
      <c r="T215" s="68">
        <f t="shared" si="71"/>
        <v>3551.81</v>
      </c>
      <c r="U215" s="63">
        <f>IFERROR(T215/J215,"")</f>
        <v>0.36070336857285035</v>
      </c>
    </row>
    <row r="216" spans="1:21" x14ac:dyDescent="0.2">
      <c r="A216" s="229"/>
      <c r="B216" s="6" t="s">
        <v>329</v>
      </c>
      <c r="C216" s="180">
        <v>3700003612</v>
      </c>
      <c r="D216" s="36" t="s">
        <v>341</v>
      </c>
      <c r="E216" s="13" t="s">
        <v>335</v>
      </c>
      <c r="F216" s="82" t="s">
        <v>220</v>
      </c>
      <c r="G216" s="83">
        <v>0.05</v>
      </c>
      <c r="H216" s="21">
        <v>3576.16</v>
      </c>
      <c r="I216" s="21">
        <v>3576.16</v>
      </c>
      <c r="J216" s="21">
        <v>3812.41</v>
      </c>
      <c r="K216" s="22"/>
      <c r="L216" s="22">
        <f t="shared" si="64"/>
        <v>106.60624804259318</v>
      </c>
      <c r="M216" s="46">
        <v>3098.93</v>
      </c>
      <c r="N216" s="46">
        <v>3098.93</v>
      </c>
      <c r="O216" s="33">
        <v>3526.58</v>
      </c>
      <c r="P216" s="47">
        <f t="shared" si="70"/>
        <v>100</v>
      </c>
      <c r="Q216" s="47">
        <f t="shared" si="70"/>
        <v>113.79992449006593</v>
      </c>
      <c r="R216" s="254"/>
      <c r="S216" s="68">
        <f>IF(G216=20%,ROUND(N216/1.2,2),IF(G216=5%,ROUND(N216/1.05,2),N216))</f>
        <v>2951.36</v>
      </c>
      <c r="T216" s="68">
        <f t="shared" si="71"/>
        <v>3358.65</v>
      </c>
      <c r="U216" s="63">
        <f>IFERROR(T216/J216,"")</f>
        <v>0.88097817391099076</v>
      </c>
    </row>
    <row r="217" spans="1:21" ht="31.5" x14ac:dyDescent="0.2">
      <c r="A217" s="229"/>
      <c r="B217" s="6" t="s">
        <v>330</v>
      </c>
      <c r="C217" s="180">
        <v>3700003612</v>
      </c>
      <c r="D217" s="36" t="s">
        <v>341</v>
      </c>
      <c r="E217" s="13" t="s">
        <v>335</v>
      </c>
      <c r="F217" s="82" t="s">
        <v>118</v>
      </c>
      <c r="G217" s="83">
        <v>0.05</v>
      </c>
      <c r="H217" s="21">
        <v>3091.25</v>
      </c>
      <c r="I217" s="21">
        <v>3091.25</v>
      </c>
      <c r="J217" s="21">
        <v>3674.23</v>
      </c>
      <c r="K217" s="22"/>
      <c r="L217" s="22"/>
      <c r="M217" s="46"/>
      <c r="N217" s="48"/>
      <c r="O217" s="46"/>
      <c r="P217" s="47"/>
      <c r="Q217" s="47"/>
      <c r="R217" s="254"/>
      <c r="S217" s="101"/>
      <c r="T217" s="68"/>
      <c r="U217" s="63"/>
    </row>
    <row r="218" spans="1:21" ht="31.5" x14ac:dyDescent="0.2">
      <c r="A218" s="229"/>
      <c r="B218" s="6" t="s">
        <v>331</v>
      </c>
      <c r="C218" s="180">
        <v>3700003612</v>
      </c>
      <c r="D218" s="36" t="s">
        <v>341</v>
      </c>
      <c r="E218" s="13" t="s">
        <v>335</v>
      </c>
      <c r="F218" s="82" t="s">
        <v>118</v>
      </c>
      <c r="G218" s="83">
        <v>0.05</v>
      </c>
      <c r="H218" s="21">
        <v>5821.44</v>
      </c>
      <c r="I218" s="21">
        <v>5821.44</v>
      </c>
      <c r="J218" s="21">
        <v>6575.1</v>
      </c>
      <c r="K218" s="22"/>
      <c r="L218" s="22"/>
      <c r="M218" s="46"/>
      <c r="N218" s="48"/>
      <c r="O218" s="46"/>
      <c r="P218" s="47"/>
      <c r="Q218" s="47"/>
      <c r="R218" s="254"/>
      <c r="S218" s="101"/>
      <c r="T218" s="68"/>
      <c r="U218" s="63"/>
    </row>
    <row r="219" spans="1:21" ht="31.5" x14ac:dyDescent="0.2">
      <c r="A219" s="229"/>
      <c r="B219" s="6" t="s">
        <v>332</v>
      </c>
      <c r="C219" s="180">
        <v>3700003612</v>
      </c>
      <c r="D219" s="36" t="s">
        <v>341</v>
      </c>
      <c r="E219" s="13" t="s">
        <v>335</v>
      </c>
      <c r="F219" s="82" t="s">
        <v>118</v>
      </c>
      <c r="G219" s="83">
        <v>0.05</v>
      </c>
      <c r="H219" s="21">
        <v>2857.47</v>
      </c>
      <c r="I219" s="21">
        <v>2857.47</v>
      </c>
      <c r="J219" s="21">
        <v>3399.93</v>
      </c>
      <c r="K219" s="22"/>
      <c r="L219" s="22"/>
      <c r="M219" s="46"/>
      <c r="N219" s="48"/>
      <c r="O219" s="46"/>
      <c r="P219" s="47"/>
      <c r="Q219" s="47"/>
      <c r="R219" s="254"/>
      <c r="S219" s="101"/>
      <c r="T219" s="68"/>
      <c r="U219" s="63"/>
    </row>
    <row r="220" spans="1:21" ht="30" x14ac:dyDescent="0.2">
      <c r="A220" s="229"/>
      <c r="B220" s="49" t="s">
        <v>141</v>
      </c>
      <c r="C220" s="8">
        <v>3719000439</v>
      </c>
      <c r="D220" s="36" t="s">
        <v>258</v>
      </c>
      <c r="E220" s="13" t="s">
        <v>335</v>
      </c>
      <c r="F220" s="12" t="s">
        <v>117</v>
      </c>
      <c r="G220" s="77" t="s">
        <v>387</v>
      </c>
      <c r="H220" s="21">
        <v>4639.09</v>
      </c>
      <c r="I220" s="21">
        <v>4639.09</v>
      </c>
      <c r="J220" s="21">
        <v>5287.38</v>
      </c>
      <c r="K220" s="22">
        <f t="shared" si="64"/>
        <v>100</v>
      </c>
      <c r="L220" s="22">
        <f t="shared" si="64"/>
        <v>113.97450793151242</v>
      </c>
      <c r="M220" s="46">
        <v>3486.57</v>
      </c>
      <c r="N220" s="46">
        <v>3486.57</v>
      </c>
      <c r="O220" s="106">
        <v>3729.4</v>
      </c>
      <c r="P220" s="47">
        <f>IFERROR(N220/M220*100,"")</f>
        <v>100</v>
      </c>
      <c r="Q220" s="47">
        <f>IFERROR(O220/N220*100,"")</f>
        <v>106.96472464341747</v>
      </c>
      <c r="R220" s="178" t="s">
        <v>459</v>
      </c>
      <c r="S220" s="68">
        <f>IF(G220=20%,ROUND(N220/1.2,2),IF(G220=5%,ROUND(N220/1.05,2),N220))</f>
        <v>3486.57</v>
      </c>
      <c r="T220" s="68">
        <f t="shared" ref="T220:T221" si="72">IF($G220=20%,ROUND(O220/1.2,2),IF($G220=5%,ROUND(O220/1.05,2),O220))</f>
        <v>3729.4</v>
      </c>
      <c r="U220" s="63">
        <f>IFERROR(T220/J220,"")</f>
        <v>0.70533988478225507</v>
      </c>
    </row>
    <row r="221" spans="1:21" ht="31.5" x14ac:dyDescent="0.25">
      <c r="A221" s="229"/>
      <c r="B221" s="75" t="s">
        <v>206</v>
      </c>
      <c r="C221" s="8">
        <v>7815022288</v>
      </c>
      <c r="D221" s="36" t="s">
        <v>338</v>
      </c>
      <c r="E221" s="13" t="s">
        <v>335</v>
      </c>
      <c r="F221" s="12" t="s">
        <v>220</v>
      </c>
      <c r="G221" s="77">
        <v>0.2</v>
      </c>
      <c r="H221" s="21">
        <v>2218.1799999999998</v>
      </c>
      <c r="I221" s="21">
        <v>2218.1799999999998</v>
      </c>
      <c r="J221" s="21">
        <v>2454.87</v>
      </c>
      <c r="K221" s="22">
        <f t="shared" si="64"/>
        <v>100</v>
      </c>
      <c r="L221" s="22">
        <f t="shared" si="64"/>
        <v>110.67045956595048</v>
      </c>
      <c r="M221" s="46">
        <v>2661.82</v>
      </c>
      <c r="N221" s="46">
        <v>2661.82</v>
      </c>
      <c r="O221" s="46">
        <v>2945.84</v>
      </c>
      <c r="P221" s="47">
        <f>IFERROR(N221/M221*100,"")</f>
        <v>100</v>
      </c>
      <c r="Q221" s="51">
        <f>IFERROR(O221/N221*100,"")</f>
        <v>110.67014298487501</v>
      </c>
      <c r="R221" s="178" t="s">
        <v>339</v>
      </c>
      <c r="S221" s="68">
        <f>IF(G221=20%,ROUND(N221/1.2,2),IF(G221=5%,ROUND(N221/1.05,2),N221))</f>
        <v>2218.1799999999998</v>
      </c>
      <c r="T221" s="68">
        <f t="shared" si="72"/>
        <v>2454.87</v>
      </c>
      <c r="U221" s="65">
        <f>IFERROR(T221/J221,"")</f>
        <v>1</v>
      </c>
    </row>
    <row r="222" spans="1:21" x14ac:dyDescent="0.2">
      <c r="A222" s="229" t="s">
        <v>8</v>
      </c>
      <c r="B222" s="5" t="s">
        <v>142</v>
      </c>
      <c r="C222" s="8">
        <v>3720006146</v>
      </c>
      <c r="D222" s="36" t="s">
        <v>260</v>
      </c>
      <c r="E222" s="13" t="s">
        <v>335</v>
      </c>
      <c r="F222" s="12" t="s">
        <v>117</v>
      </c>
      <c r="G222" s="77" t="s">
        <v>387</v>
      </c>
      <c r="H222" s="21">
        <v>3806.71</v>
      </c>
      <c r="I222" s="21">
        <v>3806.71</v>
      </c>
      <c r="J222" s="21">
        <v>4589.97</v>
      </c>
      <c r="K222" s="22">
        <f t="shared" si="64"/>
        <v>100</v>
      </c>
      <c r="L222" s="22">
        <f t="shared" si="64"/>
        <v>120.57577278016976</v>
      </c>
      <c r="M222" s="47"/>
      <c r="N222" s="47"/>
      <c r="O222" s="47"/>
      <c r="P222" s="47"/>
      <c r="Q222" s="47"/>
      <c r="R222" s="178" t="s">
        <v>344</v>
      </c>
      <c r="T222" s="68"/>
      <c r="U222" s="63"/>
    </row>
    <row r="223" spans="1:21" x14ac:dyDescent="0.2">
      <c r="A223" s="230"/>
      <c r="B223" s="5" t="s">
        <v>143</v>
      </c>
      <c r="C223" s="180">
        <v>3720000137</v>
      </c>
      <c r="D223" s="36" t="s">
        <v>338</v>
      </c>
      <c r="E223" s="13" t="s">
        <v>335</v>
      </c>
      <c r="F223" s="12" t="s">
        <v>117</v>
      </c>
      <c r="G223" s="77" t="s">
        <v>387</v>
      </c>
      <c r="H223" s="25">
        <v>8500.43</v>
      </c>
      <c r="I223" s="25">
        <v>8322.85</v>
      </c>
      <c r="J223" s="25">
        <v>8322.85</v>
      </c>
      <c r="K223" s="22">
        <f t="shared" si="64"/>
        <v>97.910929211816338</v>
      </c>
      <c r="L223" s="22">
        <f t="shared" si="64"/>
        <v>100</v>
      </c>
      <c r="M223" s="46">
        <v>3486.57</v>
      </c>
      <c r="N223" s="46">
        <v>3486.57</v>
      </c>
      <c r="O223" s="106">
        <v>3729.4</v>
      </c>
      <c r="P223" s="47">
        <f t="shared" ref="P223:Q225" si="73">IFERROR(N223/M223*100,"")</f>
        <v>100</v>
      </c>
      <c r="Q223" s="47">
        <f t="shared" si="73"/>
        <v>106.96472464341747</v>
      </c>
      <c r="R223" s="178" t="s">
        <v>460</v>
      </c>
      <c r="S223" s="68">
        <f>IF(G223=20%,ROUND(N223/1.2,2),IF(G223=5%,ROUND(N223/1.05,2),N223))</f>
        <v>3486.57</v>
      </c>
      <c r="T223" s="68">
        <f t="shared" ref="T223:T224" si="74">IF($G223=20%,ROUND(O223/1.2,2),IF($G223=5%,ROUND(O223/1.05,2),O223))</f>
        <v>3729.4</v>
      </c>
      <c r="U223" s="63">
        <f>IFERROR(T223/J223,"")</f>
        <v>0.44809169935779208</v>
      </c>
    </row>
    <row r="224" spans="1:21" ht="30" x14ac:dyDescent="0.2">
      <c r="A224" s="230"/>
      <c r="B224" s="5" t="s">
        <v>34</v>
      </c>
      <c r="C224" s="8">
        <v>3720003586</v>
      </c>
      <c r="D224" s="36" t="s">
        <v>338</v>
      </c>
      <c r="E224" s="13" t="s">
        <v>335</v>
      </c>
      <c r="F224" s="12" t="s">
        <v>220</v>
      </c>
      <c r="G224" s="77">
        <v>0.2</v>
      </c>
      <c r="H224" s="21">
        <v>10238.82</v>
      </c>
      <c r="I224" s="21">
        <v>9630.94</v>
      </c>
      <c r="J224" s="21">
        <v>9630.94</v>
      </c>
      <c r="K224" s="22">
        <f t="shared" si="64"/>
        <v>94.062987727101373</v>
      </c>
      <c r="L224" s="22">
        <f t="shared" si="64"/>
        <v>100</v>
      </c>
      <c r="M224" s="46">
        <v>3486.57</v>
      </c>
      <c r="N224" s="46">
        <v>3486.57</v>
      </c>
      <c r="O224" s="106">
        <v>3729.4</v>
      </c>
      <c r="P224" s="47">
        <f t="shared" si="73"/>
        <v>100</v>
      </c>
      <c r="Q224" s="47">
        <f t="shared" si="73"/>
        <v>106.96472464341747</v>
      </c>
      <c r="R224" s="178" t="s">
        <v>461</v>
      </c>
      <c r="S224" s="68">
        <f>IF(G224=20%,ROUND(N224/1.2,2),IF(G224=5%,ROUND(N224/1.05,2),N224))</f>
        <v>2905.48</v>
      </c>
      <c r="T224" s="68">
        <f t="shared" si="74"/>
        <v>3107.83</v>
      </c>
      <c r="U224" s="63">
        <f>IFERROR(T224/J224,"")</f>
        <v>0.32269228133494754</v>
      </c>
    </row>
    <row r="225" spans="1:21" x14ac:dyDescent="0.2">
      <c r="A225" s="230"/>
      <c r="B225" s="5" t="s">
        <v>144</v>
      </c>
      <c r="C225" s="8">
        <v>3720006001</v>
      </c>
      <c r="D225" s="36"/>
      <c r="E225" s="13"/>
      <c r="F225" s="12"/>
      <c r="G225" s="77"/>
      <c r="H225" s="21"/>
      <c r="I225" s="23"/>
      <c r="J225" s="23"/>
      <c r="K225" s="22" t="str">
        <f t="shared" si="64"/>
        <v/>
      </c>
      <c r="L225" s="22" t="str">
        <f t="shared" si="64"/>
        <v/>
      </c>
      <c r="M225" s="47"/>
      <c r="N225" s="34"/>
      <c r="O225" s="47"/>
      <c r="P225" s="47" t="str">
        <f t="shared" si="73"/>
        <v/>
      </c>
      <c r="Q225" s="47" t="str">
        <f t="shared" si="73"/>
        <v/>
      </c>
      <c r="R225" s="89"/>
      <c r="S225" s="97"/>
      <c r="T225" s="68"/>
      <c r="U225" s="64"/>
    </row>
    <row r="226" spans="1:21" x14ac:dyDescent="0.2">
      <c r="A226" s="230"/>
      <c r="B226" s="6" t="s">
        <v>25</v>
      </c>
      <c r="C226" s="8">
        <v>3720006001</v>
      </c>
      <c r="D226" s="36" t="s">
        <v>258</v>
      </c>
      <c r="E226" s="13" t="s">
        <v>335</v>
      </c>
      <c r="F226" s="12" t="s">
        <v>117</v>
      </c>
      <c r="G226" s="77" t="s">
        <v>387</v>
      </c>
      <c r="H226" s="21">
        <v>677.43</v>
      </c>
      <c r="I226" s="21">
        <v>624.61</v>
      </c>
      <c r="J226" s="21">
        <v>624.61</v>
      </c>
      <c r="K226" s="22">
        <f t="shared" si="64"/>
        <v>92.202884430863719</v>
      </c>
      <c r="L226" s="22">
        <f t="shared" si="64"/>
        <v>100</v>
      </c>
      <c r="M226" s="47"/>
      <c r="N226" s="34"/>
      <c r="O226" s="34"/>
      <c r="P226" s="34"/>
      <c r="Q226" s="34"/>
      <c r="R226" s="178" t="s">
        <v>380</v>
      </c>
      <c r="T226" s="68"/>
      <c r="U226" s="63"/>
    </row>
    <row r="227" spans="1:21" x14ac:dyDescent="0.2">
      <c r="A227" s="230"/>
      <c r="B227" s="5" t="s">
        <v>253</v>
      </c>
      <c r="C227" s="8">
        <v>3700006839</v>
      </c>
      <c r="D227" s="36"/>
      <c r="E227" s="13"/>
      <c r="F227" s="12"/>
      <c r="G227" s="77"/>
      <c r="H227" s="21"/>
      <c r="I227" s="21"/>
      <c r="J227" s="21"/>
      <c r="K227" s="22" t="str">
        <f t="shared" si="64"/>
        <v/>
      </c>
      <c r="L227" s="22" t="str">
        <f t="shared" si="64"/>
        <v/>
      </c>
      <c r="M227" s="47"/>
      <c r="N227" s="47"/>
      <c r="O227" s="47"/>
      <c r="P227" s="47"/>
      <c r="Q227" s="47"/>
      <c r="R227" s="178"/>
      <c r="T227" s="68"/>
      <c r="U227" s="63"/>
    </row>
    <row r="228" spans="1:21" x14ac:dyDescent="0.2">
      <c r="A228" s="230"/>
      <c r="B228" s="6" t="s">
        <v>511</v>
      </c>
      <c r="C228" s="8">
        <v>3700006839</v>
      </c>
      <c r="D228" s="36" t="s">
        <v>261</v>
      </c>
      <c r="E228" s="13" t="s">
        <v>335</v>
      </c>
      <c r="F228" s="12" t="s">
        <v>117</v>
      </c>
      <c r="G228" s="77" t="s">
        <v>387</v>
      </c>
      <c r="H228" s="21">
        <v>7861.79</v>
      </c>
      <c r="I228" s="21">
        <v>7861.79</v>
      </c>
      <c r="J228" s="21">
        <v>8103.87</v>
      </c>
      <c r="K228" s="22">
        <f t="shared" si="64"/>
        <v>100</v>
      </c>
      <c r="L228" s="22">
        <f t="shared" si="64"/>
        <v>103.07919697676992</v>
      </c>
      <c r="M228" s="47"/>
      <c r="N228" s="47"/>
      <c r="O228" s="47"/>
      <c r="P228" s="47"/>
      <c r="Q228" s="47"/>
      <c r="R228" s="178" t="s">
        <v>345</v>
      </c>
      <c r="T228" s="68"/>
      <c r="U228" s="63"/>
    </row>
    <row r="229" spans="1:21" x14ac:dyDescent="0.2">
      <c r="A229" s="230"/>
      <c r="B229" s="5" t="s">
        <v>49</v>
      </c>
      <c r="C229" s="180">
        <v>3702008951</v>
      </c>
      <c r="D229" s="36"/>
      <c r="E229" s="13"/>
      <c r="F229" s="12"/>
      <c r="G229" s="77"/>
      <c r="H229" s="21"/>
      <c r="I229" s="23"/>
      <c r="J229" s="23"/>
      <c r="K229" s="22" t="str">
        <f t="shared" ref="K229:L254" si="75">IFERROR(I229/H229*100,"")</f>
        <v/>
      </c>
      <c r="L229" s="22" t="str">
        <f t="shared" si="75"/>
        <v/>
      </c>
      <c r="M229" s="47"/>
      <c r="N229" s="34"/>
      <c r="O229" s="47"/>
      <c r="P229" s="47"/>
      <c r="Q229" s="47"/>
      <c r="R229" s="89"/>
      <c r="S229" s="97"/>
      <c r="T229" s="68"/>
      <c r="U229" s="64"/>
    </row>
    <row r="230" spans="1:21" ht="31.5" x14ac:dyDescent="0.2">
      <c r="A230" s="230"/>
      <c r="B230" s="6" t="s">
        <v>145</v>
      </c>
      <c r="C230" s="180">
        <v>3702008951</v>
      </c>
      <c r="D230" s="36" t="s">
        <v>258</v>
      </c>
      <c r="E230" s="13" t="s">
        <v>335</v>
      </c>
      <c r="F230" s="12" t="s">
        <v>118</v>
      </c>
      <c r="G230" s="77">
        <v>0.2</v>
      </c>
      <c r="H230" s="21">
        <v>2999.42</v>
      </c>
      <c r="I230" s="21">
        <v>2915.61</v>
      </c>
      <c r="J230" s="21">
        <v>2915.61</v>
      </c>
      <c r="K230" s="22">
        <f t="shared" si="75"/>
        <v>97.205793120003207</v>
      </c>
      <c r="L230" s="22">
        <f t="shared" si="75"/>
        <v>100</v>
      </c>
      <c r="M230" s="47"/>
      <c r="N230" s="34"/>
      <c r="O230" s="47"/>
      <c r="P230" s="47"/>
      <c r="Q230" s="47"/>
      <c r="R230" s="254" t="s">
        <v>462</v>
      </c>
      <c r="T230" s="68"/>
      <c r="U230" s="63"/>
    </row>
    <row r="231" spans="1:21" ht="47.25" x14ac:dyDescent="0.2">
      <c r="A231" s="230"/>
      <c r="B231" s="6" t="s">
        <v>228</v>
      </c>
      <c r="C231" s="180">
        <v>3702008951</v>
      </c>
      <c r="D231" s="36" t="s">
        <v>258</v>
      </c>
      <c r="E231" s="13" t="s">
        <v>335</v>
      </c>
      <c r="F231" s="12" t="s">
        <v>220</v>
      </c>
      <c r="G231" s="77">
        <v>0.2</v>
      </c>
      <c r="H231" s="21">
        <v>3609.93</v>
      </c>
      <c r="I231" s="21">
        <v>3609.93</v>
      </c>
      <c r="J231" s="21">
        <v>3609.93</v>
      </c>
      <c r="K231" s="22">
        <f t="shared" si="75"/>
        <v>100</v>
      </c>
      <c r="L231" s="22">
        <f t="shared" si="75"/>
        <v>100</v>
      </c>
      <c r="M231" s="46">
        <v>3486.57</v>
      </c>
      <c r="N231" s="46">
        <v>3486.57</v>
      </c>
      <c r="O231" s="106">
        <v>3729.4</v>
      </c>
      <c r="P231" s="47">
        <f t="shared" ref="P231:Q235" si="76">IFERROR(N231/M231*100,"")</f>
        <v>100</v>
      </c>
      <c r="Q231" s="47">
        <f t="shared" si="76"/>
        <v>106.96472464341747</v>
      </c>
      <c r="R231" s="254"/>
      <c r="S231" s="68">
        <f>IF(G231=20%,ROUND(N231/1.2,2),IF(G231=5%,ROUND(N231/1.05,2),N231))</f>
        <v>2905.48</v>
      </c>
      <c r="T231" s="68">
        <f t="shared" ref="T231:T232" si="77">IF($G231=20%,ROUND(O231/1.2,2),IF($G231=5%,ROUND(O231/1.05,2),O231))</f>
        <v>3107.83</v>
      </c>
      <c r="U231" s="63">
        <f>IFERROR(T231/J231,"")</f>
        <v>0.8609114304155483</v>
      </c>
    </row>
    <row r="232" spans="1:21" x14ac:dyDescent="0.2">
      <c r="A232" s="230"/>
      <c r="B232" s="6" t="s">
        <v>230</v>
      </c>
      <c r="C232" s="180">
        <v>3702008951</v>
      </c>
      <c r="D232" s="36" t="s">
        <v>258</v>
      </c>
      <c r="E232" s="13" t="s">
        <v>335</v>
      </c>
      <c r="F232" s="12" t="s">
        <v>220</v>
      </c>
      <c r="G232" s="77">
        <v>0.2</v>
      </c>
      <c r="H232" s="21">
        <v>4371.1099999999997</v>
      </c>
      <c r="I232" s="21">
        <v>3860.25</v>
      </c>
      <c r="J232" s="21">
        <v>3860.25</v>
      </c>
      <c r="K232" s="22">
        <f t="shared" si="75"/>
        <v>88.312808417084</v>
      </c>
      <c r="L232" s="22">
        <f t="shared" si="75"/>
        <v>100</v>
      </c>
      <c r="M232" s="46">
        <v>3486.57</v>
      </c>
      <c r="N232" s="46">
        <v>3486.57</v>
      </c>
      <c r="O232" s="106">
        <v>3729.4</v>
      </c>
      <c r="P232" s="47">
        <f t="shared" si="76"/>
        <v>100</v>
      </c>
      <c r="Q232" s="47">
        <f t="shared" si="76"/>
        <v>106.96472464341747</v>
      </c>
      <c r="R232" s="254"/>
      <c r="S232" s="68">
        <f>IF(G232=20%,ROUND(N232/1.2,2),IF(G232=5%,ROUND(N232/1.05,2),N232))</f>
        <v>2905.48</v>
      </c>
      <c r="T232" s="68">
        <f t="shared" si="77"/>
        <v>3107.83</v>
      </c>
      <c r="U232" s="63">
        <f>IFERROR(T232/J232,"")</f>
        <v>0.80508516287805187</v>
      </c>
    </row>
    <row r="233" spans="1:21" x14ac:dyDescent="0.2">
      <c r="A233" s="230"/>
      <c r="B233" s="6" t="s">
        <v>229</v>
      </c>
      <c r="C233" s="180">
        <v>3702008951</v>
      </c>
      <c r="D233" s="36" t="s">
        <v>258</v>
      </c>
      <c r="E233" s="13" t="s">
        <v>335</v>
      </c>
      <c r="F233" s="12" t="s">
        <v>118</v>
      </c>
      <c r="G233" s="77">
        <v>0.2</v>
      </c>
      <c r="H233" s="21">
        <v>6518.74</v>
      </c>
      <c r="I233" s="21">
        <v>6381.64</v>
      </c>
      <c r="J233" s="21">
        <v>6381.64</v>
      </c>
      <c r="K233" s="22">
        <f t="shared" si="75"/>
        <v>97.896832823521123</v>
      </c>
      <c r="L233" s="22">
        <f t="shared" si="75"/>
        <v>100</v>
      </c>
      <c r="M233" s="47"/>
      <c r="N233" s="34"/>
      <c r="O233" s="106"/>
      <c r="P233" s="47" t="str">
        <f t="shared" si="76"/>
        <v/>
      </c>
      <c r="Q233" s="47" t="str">
        <f t="shared" si="76"/>
        <v/>
      </c>
      <c r="R233" s="254"/>
      <c r="T233" s="68"/>
      <c r="U233" s="64"/>
    </row>
    <row r="234" spans="1:21" ht="31.5" x14ac:dyDescent="0.2">
      <c r="A234" s="230"/>
      <c r="B234" s="49" t="s">
        <v>146</v>
      </c>
      <c r="C234" s="8">
        <v>5260200603</v>
      </c>
      <c r="D234" s="36" t="s">
        <v>258</v>
      </c>
      <c r="E234" s="13" t="s">
        <v>335</v>
      </c>
      <c r="F234" s="12" t="s">
        <v>220</v>
      </c>
      <c r="G234" s="77">
        <v>0.2</v>
      </c>
      <c r="H234" s="21">
        <v>10186.959999999999</v>
      </c>
      <c r="I234" s="21">
        <v>8811.58</v>
      </c>
      <c r="J234" s="21">
        <v>8812.89</v>
      </c>
      <c r="K234" s="22">
        <f t="shared" si="75"/>
        <v>86.49862176743602</v>
      </c>
      <c r="L234" s="22">
        <f t="shared" si="75"/>
        <v>100.01486680027871</v>
      </c>
      <c r="M234" s="33">
        <v>3486.57</v>
      </c>
      <c r="N234" s="33">
        <v>3486.57</v>
      </c>
      <c r="O234" s="106">
        <v>3729.4</v>
      </c>
      <c r="P234" s="47">
        <f t="shared" si="76"/>
        <v>100</v>
      </c>
      <c r="Q234" s="47">
        <f t="shared" si="76"/>
        <v>106.96472464341747</v>
      </c>
      <c r="R234" s="178" t="s">
        <v>463</v>
      </c>
      <c r="S234" s="68">
        <f>IF(G234=20%,ROUND(N234/1.2,2),IF(G234=5%,ROUND(N234/1.05,2),N234))</f>
        <v>2905.48</v>
      </c>
      <c r="T234" s="68">
        <f t="shared" ref="T234:T235" si="78">IF($G234=20%,ROUND(O234/1.2,2),IF($G234=5%,ROUND(O234/1.05,2),O234))</f>
        <v>3107.83</v>
      </c>
      <c r="U234" s="63">
        <f>IFERROR(T234/J234,"")</f>
        <v>0.35264595382445485</v>
      </c>
    </row>
    <row r="235" spans="1:21" x14ac:dyDescent="0.2">
      <c r="A235" s="229" t="s">
        <v>1</v>
      </c>
      <c r="B235" s="5" t="s">
        <v>81</v>
      </c>
      <c r="C235" s="180">
        <v>3703021585</v>
      </c>
      <c r="D235" s="36" t="s">
        <v>258</v>
      </c>
      <c r="E235" s="13" t="s">
        <v>335</v>
      </c>
      <c r="F235" s="12" t="s">
        <v>220</v>
      </c>
      <c r="G235" s="77">
        <v>0.2</v>
      </c>
      <c r="H235" s="21">
        <v>2731.26</v>
      </c>
      <c r="I235" s="25">
        <v>2731.26</v>
      </c>
      <c r="J235" s="25">
        <v>2905.47</v>
      </c>
      <c r="K235" s="22">
        <f t="shared" si="75"/>
        <v>100</v>
      </c>
      <c r="L235" s="22">
        <f t="shared" si="75"/>
        <v>106.37837481601898</v>
      </c>
      <c r="M235" s="46">
        <v>3277.51</v>
      </c>
      <c r="N235" s="46">
        <v>3277.51</v>
      </c>
      <c r="O235" s="46">
        <v>3486.56</v>
      </c>
      <c r="P235" s="47">
        <f t="shared" si="76"/>
        <v>100</v>
      </c>
      <c r="Q235" s="51">
        <f t="shared" si="76"/>
        <v>106.37831768629233</v>
      </c>
      <c r="R235" s="178" t="s">
        <v>419</v>
      </c>
      <c r="S235" s="68">
        <f>IF(G235=20%,ROUND(N235/1.2,2),IF(G235=5%,ROUND(N235/1.05,2),N235))</f>
        <v>2731.26</v>
      </c>
      <c r="T235" s="68">
        <f t="shared" si="78"/>
        <v>2905.47</v>
      </c>
      <c r="U235" s="65">
        <f>IFERROR(T235/J235,"")</f>
        <v>1</v>
      </c>
    </row>
    <row r="236" spans="1:21" x14ac:dyDescent="0.2">
      <c r="A236" s="229"/>
      <c r="B236" s="5" t="s">
        <v>46</v>
      </c>
      <c r="C236" s="180">
        <v>3701048535</v>
      </c>
      <c r="D236" s="72"/>
      <c r="E236" s="13"/>
      <c r="F236" s="12"/>
      <c r="G236" s="77"/>
      <c r="H236" s="25"/>
      <c r="I236" s="29"/>
      <c r="J236" s="25"/>
      <c r="K236" s="22"/>
      <c r="L236" s="22"/>
      <c r="M236" s="33"/>
      <c r="N236" s="70"/>
      <c r="O236" s="33"/>
      <c r="P236" s="47"/>
      <c r="Q236" s="47"/>
      <c r="R236" s="89"/>
      <c r="S236" s="97"/>
    </row>
    <row r="237" spans="1:21" ht="31.5" x14ac:dyDescent="0.2">
      <c r="A237" s="229"/>
      <c r="B237" s="6" t="s">
        <v>314</v>
      </c>
      <c r="C237" s="180">
        <v>3701048535</v>
      </c>
      <c r="D237" s="36" t="s">
        <v>263</v>
      </c>
      <c r="E237" s="13" t="s">
        <v>335</v>
      </c>
      <c r="F237" s="12" t="s">
        <v>220</v>
      </c>
      <c r="G237" s="77">
        <v>0.2</v>
      </c>
      <c r="H237" s="25">
        <v>3115.04</v>
      </c>
      <c r="I237" s="25">
        <v>3115.04</v>
      </c>
      <c r="J237" s="25">
        <v>3415.92</v>
      </c>
      <c r="K237" s="22">
        <f>IFERROR(I237/H237*100,"")</f>
        <v>100</v>
      </c>
      <c r="L237" s="22">
        <f>IFERROR(J237/I237*100,"")</f>
        <v>109.65894498947044</v>
      </c>
      <c r="M237" s="33">
        <v>3486.57</v>
      </c>
      <c r="N237" s="33">
        <v>3486.57</v>
      </c>
      <c r="O237" s="107">
        <v>3729.4</v>
      </c>
      <c r="P237" s="47">
        <f>IFERROR(N237/M237*100,"")</f>
        <v>100</v>
      </c>
      <c r="Q237" s="47">
        <f>IFERROR(O237/N237*100,"")</f>
        <v>106.96472464341747</v>
      </c>
      <c r="R237" s="178" t="s">
        <v>464</v>
      </c>
      <c r="S237" s="68">
        <f>IF(G237=20%,ROUND(N237/1.2,2),IF(G237=5%,ROUND(N237/1.05,2),N237))</f>
        <v>2905.48</v>
      </c>
      <c r="T237" s="68">
        <f t="shared" ref="T237:T238" si="79">IF($G237=20%,ROUND(O237/1.2,2),IF($G237=5%,ROUND(O237/1.05,2),O237))</f>
        <v>3107.83</v>
      </c>
      <c r="U237" s="63">
        <f>IFERROR(T237/J237,"")</f>
        <v>0.90980760673552075</v>
      </c>
    </row>
    <row r="238" spans="1:21" x14ac:dyDescent="0.2">
      <c r="A238" s="229"/>
      <c r="B238" s="50" t="s">
        <v>313</v>
      </c>
      <c r="C238" s="180">
        <v>3701048535</v>
      </c>
      <c r="D238" s="36" t="s">
        <v>341</v>
      </c>
      <c r="E238" s="13" t="s">
        <v>335</v>
      </c>
      <c r="F238" s="12" t="s">
        <v>220</v>
      </c>
      <c r="G238" s="77">
        <v>0.2</v>
      </c>
      <c r="H238" s="25">
        <v>2854.56</v>
      </c>
      <c r="I238" s="25">
        <v>2854.56</v>
      </c>
      <c r="J238" s="25">
        <v>3999.85</v>
      </c>
      <c r="K238" s="22">
        <f>IFERROR(I238/H238*100,"")</f>
        <v>100</v>
      </c>
      <c r="L238" s="22">
        <f>IFERROR(J238/I238*100,"")</f>
        <v>140.12141976346618</v>
      </c>
      <c r="M238" s="33">
        <v>3425.47</v>
      </c>
      <c r="N238" s="33">
        <v>3425.47</v>
      </c>
      <c r="O238" s="107">
        <v>3729.4</v>
      </c>
      <c r="P238" s="47" t="s">
        <v>74</v>
      </c>
      <c r="Q238" s="47">
        <f>IFERROR(O238/N238*100,"")</f>
        <v>108.87265105226437</v>
      </c>
      <c r="R238" s="178" t="s">
        <v>465</v>
      </c>
      <c r="S238" s="68">
        <f>IF(G238=20%,ROUND(N238/1.2,2),IF(G238=5%,ROUND(N238/1.05,2),N238))</f>
        <v>2854.56</v>
      </c>
      <c r="T238" s="68">
        <f t="shared" si="79"/>
        <v>3107.83</v>
      </c>
      <c r="U238" s="63">
        <f>IFERROR(T238/J238,"")</f>
        <v>0.77698663699888748</v>
      </c>
    </row>
    <row r="239" spans="1:21" x14ac:dyDescent="0.2">
      <c r="A239" s="229"/>
      <c r="B239" s="49" t="s">
        <v>147</v>
      </c>
      <c r="C239" s="180">
        <v>3721008266</v>
      </c>
      <c r="D239" s="36"/>
      <c r="E239" s="13"/>
      <c r="F239" s="12"/>
      <c r="G239" s="77"/>
      <c r="H239" s="25"/>
      <c r="I239" s="23"/>
      <c r="J239" s="23"/>
      <c r="K239" s="26" t="str">
        <f t="shared" si="75"/>
        <v/>
      </c>
      <c r="L239" s="26" t="str">
        <f t="shared" si="75"/>
        <v/>
      </c>
      <c r="M239" s="32"/>
      <c r="N239" s="41"/>
      <c r="O239" s="32"/>
      <c r="P239" s="32" t="str">
        <f>IFERROR(N239/M239*100,"")</f>
        <v/>
      </c>
      <c r="Q239" s="32" t="str">
        <f>IFERROR(O239/N239*100,"")</f>
        <v/>
      </c>
      <c r="R239" s="254" t="s">
        <v>466</v>
      </c>
      <c r="T239" s="68"/>
      <c r="U239" s="64"/>
    </row>
    <row r="240" spans="1:21" ht="31.5" x14ac:dyDescent="0.2">
      <c r="A240" s="229"/>
      <c r="B240" s="6" t="s">
        <v>512</v>
      </c>
      <c r="C240" s="180">
        <v>3721008266</v>
      </c>
      <c r="D240" s="36" t="s">
        <v>258</v>
      </c>
      <c r="E240" s="13" t="s">
        <v>335</v>
      </c>
      <c r="F240" s="82" t="s">
        <v>220</v>
      </c>
      <c r="G240" s="83">
        <v>0.05</v>
      </c>
      <c r="H240" s="25">
        <v>1887.17</v>
      </c>
      <c r="I240" s="25">
        <v>1824.9</v>
      </c>
      <c r="J240" s="25">
        <v>2080.67</v>
      </c>
      <c r="K240" s="22">
        <f t="shared" si="75"/>
        <v>96.700350259912994</v>
      </c>
      <c r="L240" s="22">
        <f t="shared" si="75"/>
        <v>114.01556249657516</v>
      </c>
      <c r="M240" s="47"/>
      <c r="N240" s="34"/>
      <c r="O240" s="47"/>
      <c r="P240" s="47"/>
      <c r="Q240" s="47"/>
      <c r="R240" s="254"/>
      <c r="T240" s="68"/>
      <c r="U240" s="63"/>
    </row>
    <row r="241" spans="1:21" ht="31.5" x14ac:dyDescent="0.2">
      <c r="A241" s="229"/>
      <c r="B241" s="6" t="s">
        <v>513</v>
      </c>
      <c r="C241" s="180">
        <v>3721008266</v>
      </c>
      <c r="D241" s="36" t="s">
        <v>258</v>
      </c>
      <c r="E241" s="13" t="s">
        <v>335</v>
      </c>
      <c r="F241" s="82" t="s">
        <v>220</v>
      </c>
      <c r="G241" s="83">
        <v>0.05</v>
      </c>
      <c r="H241" s="25">
        <v>3031.4</v>
      </c>
      <c r="I241" s="25">
        <v>3031.4</v>
      </c>
      <c r="J241" s="25">
        <v>3367.66</v>
      </c>
      <c r="K241" s="22">
        <f t="shared" si="75"/>
        <v>100</v>
      </c>
      <c r="L241" s="22">
        <f t="shared" si="75"/>
        <v>111.09256449165402</v>
      </c>
      <c r="M241" s="33">
        <v>2793.29</v>
      </c>
      <c r="N241" s="46">
        <v>2793.29</v>
      </c>
      <c r="O241" s="46">
        <v>3178.76</v>
      </c>
      <c r="P241" s="47">
        <f t="shared" ref="P241:Q256" si="80">IFERROR(N241/M241*100,"")</f>
        <v>100</v>
      </c>
      <c r="Q241" s="47">
        <f t="shared" si="80"/>
        <v>113.79985608368628</v>
      </c>
      <c r="R241" s="254"/>
      <c r="S241" s="68">
        <f t="shared" ref="S241:S253" si="81">IF(G241=20%,ROUND(N241/1.2,2),IF(G241=5%,ROUND(N241/1.05,2),N241))</f>
        <v>2660.28</v>
      </c>
      <c r="T241" s="68">
        <f t="shared" ref="T241:T253" si="82">IF($G241=20%,ROUND(O241/1.2,2),IF($G241=5%,ROUND(O241/1.05,2),O241))</f>
        <v>3027.39</v>
      </c>
      <c r="U241" s="63">
        <f t="shared" ref="U241:U253" si="83">IFERROR(T241/J241,"")</f>
        <v>0.89895951491540116</v>
      </c>
    </row>
    <row r="242" spans="1:21" x14ac:dyDescent="0.2">
      <c r="A242" s="229"/>
      <c r="B242" s="6" t="s">
        <v>514</v>
      </c>
      <c r="C242" s="180">
        <v>3721008266</v>
      </c>
      <c r="D242" s="36" t="s">
        <v>258</v>
      </c>
      <c r="E242" s="13" t="s">
        <v>335</v>
      </c>
      <c r="F242" s="82" t="s">
        <v>220</v>
      </c>
      <c r="G242" s="83">
        <v>0.05</v>
      </c>
      <c r="H242" s="25">
        <v>4623.08</v>
      </c>
      <c r="I242" s="25">
        <v>4220.93</v>
      </c>
      <c r="J242" s="25">
        <v>4563.66</v>
      </c>
      <c r="K242" s="22">
        <f t="shared" si="75"/>
        <v>91.301253709648122</v>
      </c>
      <c r="L242" s="22">
        <f t="shared" si="75"/>
        <v>108.11977455205368</v>
      </c>
      <c r="M242" s="33">
        <v>3486.57</v>
      </c>
      <c r="N242" s="46">
        <v>3486.57</v>
      </c>
      <c r="O242" s="107">
        <v>3729.4</v>
      </c>
      <c r="P242" s="47">
        <f t="shared" si="80"/>
        <v>100</v>
      </c>
      <c r="Q242" s="47">
        <f t="shared" si="80"/>
        <v>106.96472464341747</v>
      </c>
      <c r="R242" s="254"/>
      <c r="S242" s="68">
        <f t="shared" si="81"/>
        <v>3320.54</v>
      </c>
      <c r="T242" s="68">
        <f t="shared" si="82"/>
        <v>3551.81</v>
      </c>
      <c r="U242" s="63">
        <f t="shared" si="83"/>
        <v>0.7782810288233567</v>
      </c>
    </row>
    <row r="243" spans="1:21" x14ac:dyDescent="0.2">
      <c r="A243" s="229"/>
      <c r="B243" s="6" t="s">
        <v>307</v>
      </c>
      <c r="C243" s="180">
        <v>3721008266</v>
      </c>
      <c r="D243" s="36" t="s">
        <v>258</v>
      </c>
      <c r="E243" s="13" t="s">
        <v>335</v>
      </c>
      <c r="F243" s="82" t="s">
        <v>220</v>
      </c>
      <c r="G243" s="83">
        <v>0.05</v>
      </c>
      <c r="H243" s="25">
        <v>3847.11</v>
      </c>
      <c r="I243" s="25">
        <v>3847.11</v>
      </c>
      <c r="J243" s="25">
        <v>3934.25</v>
      </c>
      <c r="K243" s="22">
        <f t="shared" si="75"/>
        <v>100</v>
      </c>
      <c r="L243" s="22">
        <f t="shared" si="75"/>
        <v>102.26507690188218</v>
      </c>
      <c r="M243" s="33">
        <v>3486.57</v>
      </c>
      <c r="N243" s="46">
        <v>3486.57</v>
      </c>
      <c r="O243" s="107">
        <v>3729.4</v>
      </c>
      <c r="P243" s="47">
        <f t="shared" si="80"/>
        <v>100</v>
      </c>
      <c r="Q243" s="47">
        <f t="shared" si="80"/>
        <v>106.96472464341747</v>
      </c>
      <c r="R243" s="254"/>
      <c r="S243" s="68">
        <f t="shared" si="81"/>
        <v>3320.54</v>
      </c>
      <c r="T243" s="68">
        <f t="shared" si="82"/>
        <v>3551.81</v>
      </c>
      <c r="U243" s="63">
        <f t="shared" si="83"/>
        <v>0.90279214589820167</v>
      </c>
    </row>
    <row r="244" spans="1:21" x14ac:dyDescent="0.2">
      <c r="A244" s="229"/>
      <c r="B244" s="6" t="s">
        <v>515</v>
      </c>
      <c r="C244" s="180">
        <v>3721008266</v>
      </c>
      <c r="D244" s="36" t="s">
        <v>258</v>
      </c>
      <c r="E244" s="13" t="s">
        <v>335</v>
      </c>
      <c r="F244" s="82" t="s">
        <v>220</v>
      </c>
      <c r="G244" s="83">
        <v>0.05</v>
      </c>
      <c r="H244" s="25">
        <v>3488.78</v>
      </c>
      <c r="I244" s="25">
        <v>3488.78</v>
      </c>
      <c r="J244" s="25">
        <v>3762.37</v>
      </c>
      <c r="K244" s="22">
        <f t="shared" si="75"/>
        <v>100</v>
      </c>
      <c r="L244" s="22">
        <f t="shared" si="75"/>
        <v>107.841996342561</v>
      </c>
      <c r="M244" s="33">
        <v>3486.57</v>
      </c>
      <c r="N244" s="46">
        <v>3486.57</v>
      </c>
      <c r="O244" s="107">
        <v>3729.4</v>
      </c>
      <c r="P244" s="47">
        <f t="shared" si="80"/>
        <v>100</v>
      </c>
      <c r="Q244" s="47">
        <f t="shared" si="80"/>
        <v>106.96472464341747</v>
      </c>
      <c r="R244" s="254"/>
      <c r="S244" s="68">
        <f t="shared" si="81"/>
        <v>3320.54</v>
      </c>
      <c r="T244" s="68">
        <f t="shared" si="82"/>
        <v>3551.81</v>
      </c>
      <c r="U244" s="63">
        <f t="shared" si="83"/>
        <v>0.94403527563743073</v>
      </c>
    </row>
    <row r="245" spans="1:21" x14ac:dyDescent="0.2">
      <c r="A245" s="229"/>
      <c r="B245" s="6" t="s">
        <v>516</v>
      </c>
      <c r="C245" s="180">
        <v>3721008266</v>
      </c>
      <c r="D245" s="36" t="s">
        <v>258</v>
      </c>
      <c r="E245" s="13" t="s">
        <v>335</v>
      </c>
      <c r="F245" s="82" t="s">
        <v>220</v>
      </c>
      <c r="G245" s="83">
        <v>0.05</v>
      </c>
      <c r="H245" s="25">
        <v>3366.62</v>
      </c>
      <c r="I245" s="25">
        <v>3366.62</v>
      </c>
      <c r="J245" s="25">
        <v>3417.95</v>
      </c>
      <c r="K245" s="22">
        <f t="shared" si="75"/>
        <v>100</v>
      </c>
      <c r="L245" s="22">
        <f t="shared" si="75"/>
        <v>101.5246745994499</v>
      </c>
      <c r="M245" s="33">
        <v>3366.62</v>
      </c>
      <c r="N245" s="46">
        <v>3366.62</v>
      </c>
      <c r="O245" s="46">
        <v>3588.85</v>
      </c>
      <c r="P245" s="47">
        <f t="shared" si="80"/>
        <v>100</v>
      </c>
      <c r="Q245" s="51">
        <f t="shared" si="80"/>
        <v>106.60098258787744</v>
      </c>
      <c r="R245" s="254"/>
      <c r="S245" s="68">
        <f t="shared" si="81"/>
        <v>3206.3</v>
      </c>
      <c r="T245" s="68">
        <f t="shared" si="82"/>
        <v>3417.95</v>
      </c>
      <c r="U245" s="65">
        <f t="shared" si="83"/>
        <v>1</v>
      </c>
    </row>
    <row r="246" spans="1:21" x14ac:dyDescent="0.2">
      <c r="A246" s="229"/>
      <c r="B246" s="6" t="s">
        <v>517</v>
      </c>
      <c r="C246" s="180">
        <v>3721008266</v>
      </c>
      <c r="D246" s="36" t="s">
        <v>258</v>
      </c>
      <c r="E246" s="13" t="s">
        <v>335</v>
      </c>
      <c r="F246" s="82" t="s">
        <v>220</v>
      </c>
      <c r="G246" s="83">
        <v>0.05</v>
      </c>
      <c r="H246" s="25">
        <v>3059.41</v>
      </c>
      <c r="I246" s="25">
        <v>3059.41</v>
      </c>
      <c r="J246" s="25">
        <v>3258.15</v>
      </c>
      <c r="K246" s="22">
        <f t="shared" si="75"/>
        <v>100</v>
      </c>
      <c r="L246" s="22">
        <f t="shared" si="75"/>
        <v>106.49602374314003</v>
      </c>
      <c r="M246" s="33">
        <v>2981.5</v>
      </c>
      <c r="N246" s="46">
        <v>2981.5</v>
      </c>
      <c r="O246" s="46">
        <v>3392.95</v>
      </c>
      <c r="P246" s="47">
        <f t="shared" si="80"/>
        <v>100</v>
      </c>
      <c r="Q246" s="47">
        <f t="shared" si="80"/>
        <v>113.80010062049304</v>
      </c>
      <c r="R246" s="254"/>
      <c r="S246" s="68">
        <f t="shared" si="81"/>
        <v>2839.52</v>
      </c>
      <c r="T246" s="68">
        <f t="shared" si="82"/>
        <v>3231.38</v>
      </c>
      <c r="U246" s="63">
        <f t="shared" si="83"/>
        <v>0.99178368092322333</v>
      </c>
    </row>
    <row r="247" spans="1:21" x14ac:dyDescent="0.2">
      <c r="A247" s="229"/>
      <c r="B247" s="6" t="s">
        <v>518</v>
      </c>
      <c r="C247" s="180">
        <v>3721008266</v>
      </c>
      <c r="D247" s="36" t="s">
        <v>258</v>
      </c>
      <c r="E247" s="13" t="s">
        <v>335</v>
      </c>
      <c r="F247" s="82" t="s">
        <v>220</v>
      </c>
      <c r="G247" s="83">
        <v>0.05</v>
      </c>
      <c r="H247" s="25">
        <v>3369.25</v>
      </c>
      <c r="I247" s="25">
        <v>3369.25</v>
      </c>
      <c r="J247" s="25">
        <v>3529.11</v>
      </c>
      <c r="K247" s="22">
        <f t="shared" si="75"/>
        <v>100</v>
      </c>
      <c r="L247" s="22">
        <f t="shared" si="75"/>
        <v>104.74467611486236</v>
      </c>
      <c r="M247" s="33">
        <v>3369.25</v>
      </c>
      <c r="N247" s="46">
        <v>3369.25</v>
      </c>
      <c r="O247" s="46">
        <v>3705.57</v>
      </c>
      <c r="P247" s="47">
        <f t="shared" si="80"/>
        <v>100</v>
      </c>
      <c r="Q247" s="51">
        <f t="shared" si="80"/>
        <v>109.982043481487</v>
      </c>
      <c r="R247" s="254"/>
      <c r="S247" s="68">
        <f t="shared" si="81"/>
        <v>3208.81</v>
      </c>
      <c r="T247" s="68">
        <f t="shared" si="82"/>
        <v>3529.11</v>
      </c>
      <c r="U247" s="65">
        <f t="shared" si="83"/>
        <v>1</v>
      </c>
    </row>
    <row r="248" spans="1:21" x14ac:dyDescent="0.2">
      <c r="A248" s="229"/>
      <c r="B248" s="6" t="s">
        <v>308</v>
      </c>
      <c r="C248" s="180">
        <v>3721008266</v>
      </c>
      <c r="D248" s="36" t="s">
        <v>258</v>
      </c>
      <c r="E248" s="13" t="s">
        <v>335</v>
      </c>
      <c r="F248" s="82" t="s">
        <v>220</v>
      </c>
      <c r="G248" s="83">
        <v>0.05</v>
      </c>
      <c r="H248" s="25">
        <v>5032.1499999999996</v>
      </c>
      <c r="I248" s="25">
        <v>5032.1499999999996</v>
      </c>
      <c r="J248" s="25">
        <v>5650.83</v>
      </c>
      <c r="K248" s="22">
        <f t="shared" si="75"/>
        <v>100</v>
      </c>
      <c r="L248" s="22">
        <f t="shared" si="75"/>
        <v>112.29454606877776</v>
      </c>
      <c r="M248" s="33">
        <v>3486.57</v>
      </c>
      <c r="N248" s="46">
        <v>3486.57</v>
      </c>
      <c r="O248" s="107">
        <v>3729.4</v>
      </c>
      <c r="P248" s="47">
        <f t="shared" si="80"/>
        <v>100</v>
      </c>
      <c r="Q248" s="47">
        <f t="shared" si="80"/>
        <v>106.96472464341747</v>
      </c>
      <c r="R248" s="254"/>
      <c r="S248" s="68">
        <f t="shared" si="81"/>
        <v>3320.54</v>
      </c>
      <c r="T248" s="68">
        <f t="shared" si="82"/>
        <v>3551.81</v>
      </c>
      <c r="U248" s="63">
        <f t="shared" si="83"/>
        <v>0.62854660288842523</v>
      </c>
    </row>
    <row r="249" spans="1:21" x14ac:dyDescent="0.2">
      <c r="A249" s="229"/>
      <c r="B249" s="6" t="s">
        <v>309</v>
      </c>
      <c r="C249" s="180">
        <v>3721008266</v>
      </c>
      <c r="D249" s="36" t="s">
        <v>258</v>
      </c>
      <c r="E249" s="13" t="s">
        <v>335</v>
      </c>
      <c r="F249" s="82" t="s">
        <v>220</v>
      </c>
      <c r="G249" s="83">
        <v>0.05</v>
      </c>
      <c r="H249" s="25">
        <v>10987.37</v>
      </c>
      <c r="I249" s="25">
        <v>10987.37</v>
      </c>
      <c r="J249" s="25">
        <v>13286.29</v>
      </c>
      <c r="K249" s="22">
        <f t="shared" si="75"/>
        <v>100</v>
      </c>
      <c r="L249" s="22">
        <f t="shared" si="75"/>
        <v>120.92329647586273</v>
      </c>
      <c r="M249" s="33">
        <v>3486.57</v>
      </c>
      <c r="N249" s="46">
        <v>3486.57</v>
      </c>
      <c r="O249" s="107">
        <v>3729.4</v>
      </c>
      <c r="P249" s="47">
        <f t="shared" si="80"/>
        <v>100</v>
      </c>
      <c r="Q249" s="47">
        <f t="shared" si="80"/>
        <v>106.96472464341747</v>
      </c>
      <c r="R249" s="254"/>
      <c r="S249" s="68">
        <f t="shared" si="81"/>
        <v>3320.54</v>
      </c>
      <c r="T249" s="68">
        <f t="shared" si="82"/>
        <v>3551.81</v>
      </c>
      <c r="U249" s="63">
        <f t="shared" si="83"/>
        <v>0.26732895337976215</v>
      </c>
    </row>
    <row r="250" spans="1:21" x14ac:dyDescent="0.2">
      <c r="A250" s="229"/>
      <c r="B250" s="6" t="s">
        <v>310</v>
      </c>
      <c r="C250" s="180">
        <v>3721008266</v>
      </c>
      <c r="D250" s="36" t="s">
        <v>258</v>
      </c>
      <c r="E250" s="13" t="s">
        <v>335</v>
      </c>
      <c r="F250" s="82" t="s">
        <v>220</v>
      </c>
      <c r="G250" s="83">
        <v>0.05</v>
      </c>
      <c r="H250" s="25">
        <v>6966.48</v>
      </c>
      <c r="I250" s="25">
        <v>6966.48</v>
      </c>
      <c r="J250" s="25">
        <v>7476.25</v>
      </c>
      <c r="K250" s="22">
        <f t="shared" si="75"/>
        <v>100</v>
      </c>
      <c r="L250" s="22">
        <f t="shared" si="75"/>
        <v>107.31746879342224</v>
      </c>
      <c r="M250" s="33">
        <v>3486.57</v>
      </c>
      <c r="N250" s="46">
        <v>3486.57</v>
      </c>
      <c r="O250" s="107">
        <v>3729.4</v>
      </c>
      <c r="P250" s="47">
        <f t="shared" si="80"/>
        <v>100</v>
      </c>
      <c r="Q250" s="47">
        <f t="shared" si="80"/>
        <v>106.96472464341747</v>
      </c>
      <c r="R250" s="254"/>
      <c r="S250" s="68">
        <f t="shared" si="81"/>
        <v>3320.54</v>
      </c>
      <c r="T250" s="68">
        <f t="shared" si="82"/>
        <v>3551.81</v>
      </c>
      <c r="U250" s="63">
        <f t="shared" si="83"/>
        <v>0.47507908376525665</v>
      </c>
    </row>
    <row r="251" spans="1:21" x14ac:dyDescent="0.2">
      <c r="A251" s="229"/>
      <c r="B251" s="6" t="s">
        <v>311</v>
      </c>
      <c r="C251" s="180">
        <v>3721008266</v>
      </c>
      <c r="D251" s="36" t="s">
        <v>258</v>
      </c>
      <c r="E251" s="13" t="s">
        <v>335</v>
      </c>
      <c r="F251" s="82" t="s">
        <v>220</v>
      </c>
      <c r="G251" s="83">
        <v>0.05</v>
      </c>
      <c r="H251" s="25">
        <v>11411.6</v>
      </c>
      <c r="I251" s="25">
        <v>11411.6</v>
      </c>
      <c r="J251" s="25">
        <v>11661.86</v>
      </c>
      <c r="K251" s="22">
        <f t="shared" si="75"/>
        <v>100</v>
      </c>
      <c r="L251" s="22">
        <f t="shared" si="75"/>
        <v>102.19303165200321</v>
      </c>
      <c r="M251" s="33">
        <v>3486.57</v>
      </c>
      <c r="N251" s="46">
        <v>3486.57</v>
      </c>
      <c r="O251" s="107">
        <v>3729.4</v>
      </c>
      <c r="P251" s="47">
        <f t="shared" si="80"/>
        <v>100</v>
      </c>
      <c r="Q251" s="47">
        <f t="shared" si="80"/>
        <v>106.96472464341747</v>
      </c>
      <c r="R251" s="254"/>
      <c r="S251" s="68">
        <f t="shared" si="81"/>
        <v>3320.54</v>
      </c>
      <c r="T251" s="68">
        <f t="shared" si="82"/>
        <v>3551.81</v>
      </c>
      <c r="U251" s="63">
        <f t="shared" si="83"/>
        <v>0.30456633847430853</v>
      </c>
    </row>
    <row r="252" spans="1:21" x14ac:dyDescent="0.2">
      <c r="A252" s="229"/>
      <c r="B252" s="6" t="s">
        <v>312</v>
      </c>
      <c r="C252" s="180">
        <v>3721008266</v>
      </c>
      <c r="D252" s="36" t="s">
        <v>258</v>
      </c>
      <c r="E252" s="13" t="s">
        <v>335</v>
      </c>
      <c r="F252" s="82" t="s">
        <v>220</v>
      </c>
      <c r="G252" s="83">
        <v>0.05</v>
      </c>
      <c r="H252" s="25">
        <v>9055.56</v>
      </c>
      <c r="I252" s="25">
        <v>8783.42</v>
      </c>
      <c r="J252" s="25">
        <v>8949.65</v>
      </c>
      <c r="K252" s="22">
        <f t="shared" si="75"/>
        <v>96.994774481092279</v>
      </c>
      <c r="L252" s="22">
        <f t="shared" si="75"/>
        <v>101.89254299578067</v>
      </c>
      <c r="M252" s="33">
        <v>3486.57</v>
      </c>
      <c r="N252" s="46">
        <v>3486.57</v>
      </c>
      <c r="O252" s="107">
        <v>3729.4</v>
      </c>
      <c r="P252" s="47">
        <f t="shared" si="80"/>
        <v>100</v>
      </c>
      <c r="Q252" s="47">
        <f t="shared" si="80"/>
        <v>106.96472464341747</v>
      </c>
      <c r="R252" s="254"/>
      <c r="S252" s="68">
        <f t="shared" si="81"/>
        <v>3320.54</v>
      </c>
      <c r="T252" s="68">
        <f t="shared" si="82"/>
        <v>3551.81</v>
      </c>
      <c r="U252" s="63">
        <f t="shared" si="83"/>
        <v>0.39686579922119858</v>
      </c>
    </row>
    <row r="253" spans="1:21" x14ac:dyDescent="0.2">
      <c r="A253" s="229"/>
      <c r="B253" s="6" t="s">
        <v>519</v>
      </c>
      <c r="C253" s="180">
        <v>3721008266</v>
      </c>
      <c r="D253" s="36" t="s">
        <v>258</v>
      </c>
      <c r="E253" s="13" t="s">
        <v>335</v>
      </c>
      <c r="F253" s="82" t="s">
        <v>220</v>
      </c>
      <c r="G253" s="83">
        <v>0.05</v>
      </c>
      <c r="H253" s="25">
        <v>6898.28</v>
      </c>
      <c r="I253" s="25">
        <v>6898.28</v>
      </c>
      <c r="J253" s="25">
        <v>8478.41</v>
      </c>
      <c r="K253" s="22">
        <f t="shared" si="75"/>
        <v>100</v>
      </c>
      <c r="L253" s="22">
        <f t="shared" si="75"/>
        <v>122.90614472013314</v>
      </c>
      <c r="M253" s="33">
        <v>2540.5100000000002</v>
      </c>
      <c r="N253" s="46">
        <v>2540.5100000000002</v>
      </c>
      <c r="O253" s="46">
        <v>2891.1</v>
      </c>
      <c r="P253" s="47">
        <f t="shared" si="80"/>
        <v>100</v>
      </c>
      <c r="Q253" s="47">
        <f t="shared" si="80"/>
        <v>113.79998504237336</v>
      </c>
      <c r="R253" s="254"/>
      <c r="S253" s="68">
        <f t="shared" si="81"/>
        <v>2419.5300000000002</v>
      </c>
      <c r="T253" s="68">
        <f t="shared" si="82"/>
        <v>2753.43</v>
      </c>
      <c r="U253" s="63">
        <f t="shared" si="83"/>
        <v>0.32475782605464937</v>
      </c>
    </row>
    <row r="254" spans="1:21" ht="15.75" customHeight="1" x14ac:dyDescent="0.2">
      <c r="A254" s="229" t="s">
        <v>9</v>
      </c>
      <c r="B254" s="5" t="s">
        <v>148</v>
      </c>
      <c r="C254" s="8">
        <v>3711050830</v>
      </c>
      <c r="D254" s="36"/>
      <c r="E254" s="13"/>
      <c r="F254" s="12"/>
      <c r="G254" s="77"/>
      <c r="H254" s="21"/>
      <c r="I254" s="23"/>
      <c r="J254" s="23"/>
      <c r="K254" s="22" t="str">
        <f t="shared" si="75"/>
        <v/>
      </c>
      <c r="L254" s="22" t="str">
        <f t="shared" si="75"/>
        <v/>
      </c>
      <c r="M254" s="46"/>
      <c r="N254" s="48"/>
      <c r="O254" s="46"/>
      <c r="P254" s="47" t="str">
        <f t="shared" si="80"/>
        <v/>
      </c>
      <c r="Q254" s="47" t="str">
        <f t="shared" si="80"/>
        <v/>
      </c>
      <c r="R254" s="254" t="s">
        <v>467</v>
      </c>
      <c r="T254" s="68"/>
      <c r="U254" s="63"/>
    </row>
    <row r="255" spans="1:21" x14ac:dyDescent="0.2">
      <c r="A255" s="229"/>
      <c r="B255" s="6" t="s">
        <v>177</v>
      </c>
      <c r="C255" s="8">
        <v>3711050830</v>
      </c>
      <c r="D255" s="36" t="s">
        <v>265</v>
      </c>
      <c r="E255" s="13" t="s">
        <v>562</v>
      </c>
      <c r="F255" s="12" t="s">
        <v>117</v>
      </c>
      <c r="G255" s="77" t="s">
        <v>387</v>
      </c>
      <c r="H255" s="21">
        <v>4806.66</v>
      </c>
      <c r="I255" s="21">
        <v>4806.66</v>
      </c>
      <c r="J255" s="21">
        <v>5970.81</v>
      </c>
      <c r="K255" s="22">
        <f t="shared" ref="K255:L263" si="84">IFERROR(I255/H255*100,"")</f>
        <v>100</v>
      </c>
      <c r="L255" s="22">
        <f t="shared" si="84"/>
        <v>124.21952041542362</v>
      </c>
      <c r="M255" s="46">
        <v>3261.3</v>
      </c>
      <c r="N255" s="46">
        <v>3261.3</v>
      </c>
      <c r="O255" s="86">
        <v>3711.36</v>
      </c>
      <c r="P255" s="47">
        <f t="shared" si="80"/>
        <v>100</v>
      </c>
      <c r="Q255" s="47">
        <f t="shared" si="80"/>
        <v>113.80001839757152</v>
      </c>
      <c r="R255" s="254"/>
      <c r="S255" s="68">
        <f>IF(G255=20%,ROUND(N255/1.2,2),IF(G255=5%,ROUND(N255/1.05,2),N255))</f>
        <v>3261.3</v>
      </c>
      <c r="T255" s="68">
        <f t="shared" ref="T255:T256" si="85">IF($G255=20%,ROUND(O255/1.2,2),IF($G255=5%,ROUND(O255/1.05,2),O255))</f>
        <v>3711.36</v>
      </c>
      <c r="U255" s="63">
        <f>IFERROR(T255/J255,"")</f>
        <v>0.62158400619011489</v>
      </c>
    </row>
    <row r="256" spans="1:21" x14ac:dyDescent="0.2">
      <c r="A256" s="229"/>
      <c r="B256" s="6" t="s">
        <v>178</v>
      </c>
      <c r="C256" s="8">
        <v>3711050830</v>
      </c>
      <c r="D256" s="36" t="s">
        <v>265</v>
      </c>
      <c r="E256" s="13" t="s">
        <v>562</v>
      </c>
      <c r="F256" s="12" t="s">
        <v>117</v>
      </c>
      <c r="G256" s="77" t="s">
        <v>387</v>
      </c>
      <c r="H256" s="21">
        <v>4485.9799999999996</v>
      </c>
      <c r="I256" s="21">
        <v>4026.88</v>
      </c>
      <c r="J256" s="21">
        <v>4026.88</v>
      </c>
      <c r="K256" s="22">
        <f t="shared" si="84"/>
        <v>89.76589284838542</v>
      </c>
      <c r="L256" s="22">
        <f t="shared" si="84"/>
        <v>100</v>
      </c>
      <c r="M256" s="46">
        <v>3486.57</v>
      </c>
      <c r="N256" s="46">
        <v>3486.57</v>
      </c>
      <c r="O256" s="106">
        <v>3729.4</v>
      </c>
      <c r="P256" s="47">
        <f t="shared" si="80"/>
        <v>100</v>
      </c>
      <c r="Q256" s="47">
        <f t="shared" si="80"/>
        <v>106.96472464341747</v>
      </c>
      <c r="R256" s="254"/>
      <c r="S256" s="68">
        <f>IF(G256=20%,ROUND(N256/1.2,2),IF(G256=5%,ROUND(N256/1.05,2),N256))</f>
        <v>3486.57</v>
      </c>
      <c r="T256" s="68">
        <f t="shared" si="85"/>
        <v>3729.4</v>
      </c>
      <c r="U256" s="63">
        <f>IFERROR(T256/J256,"")</f>
        <v>0.92612643038779408</v>
      </c>
    </row>
    <row r="257" spans="1:21" x14ac:dyDescent="0.2">
      <c r="A257" s="229"/>
      <c r="B257" s="5" t="s">
        <v>325</v>
      </c>
      <c r="C257" s="8">
        <v>3711043800</v>
      </c>
      <c r="D257" s="72"/>
      <c r="E257" s="13"/>
      <c r="F257" s="12"/>
      <c r="G257" s="77"/>
      <c r="H257" s="21"/>
      <c r="I257" s="23"/>
      <c r="J257" s="21"/>
      <c r="K257" s="22"/>
      <c r="L257" s="22"/>
      <c r="M257" s="46"/>
      <c r="N257" s="48"/>
      <c r="O257" s="46"/>
      <c r="P257" s="47"/>
      <c r="Q257" s="47" t="str">
        <f>IFERROR(O257/N257*100,"")</f>
        <v/>
      </c>
      <c r="R257" s="89"/>
      <c r="S257" s="97"/>
      <c r="T257" s="68"/>
      <c r="U257" s="63"/>
    </row>
    <row r="258" spans="1:21" x14ac:dyDescent="0.2">
      <c r="A258" s="229"/>
      <c r="B258" s="6" t="s">
        <v>176</v>
      </c>
      <c r="C258" s="8">
        <v>3711043800</v>
      </c>
      <c r="D258" s="36" t="s">
        <v>341</v>
      </c>
      <c r="E258" s="13" t="s">
        <v>335</v>
      </c>
      <c r="F258" s="12" t="s">
        <v>117</v>
      </c>
      <c r="G258" s="77" t="s">
        <v>387</v>
      </c>
      <c r="H258" s="21">
        <v>3517.25</v>
      </c>
      <c r="I258" s="21">
        <v>3341.38</v>
      </c>
      <c r="J258" s="21">
        <v>3341.38</v>
      </c>
      <c r="K258" s="22">
        <f t="shared" ref="K258:L258" si="86">IFERROR(I258/H258*100,"")</f>
        <v>94.999786765228521</v>
      </c>
      <c r="L258" s="22">
        <f t="shared" si="86"/>
        <v>100</v>
      </c>
      <c r="M258" s="46"/>
      <c r="N258" s="48"/>
      <c r="O258" s="46"/>
      <c r="P258" s="47"/>
      <c r="Q258" s="47" t="str">
        <f>IFERROR(O258/N258*100,"")</f>
        <v/>
      </c>
      <c r="R258" s="254" t="s">
        <v>412</v>
      </c>
      <c r="T258" s="68"/>
      <c r="U258" s="63"/>
    </row>
    <row r="259" spans="1:21" ht="47.25" x14ac:dyDescent="0.2">
      <c r="A259" s="229"/>
      <c r="B259" s="20" t="s">
        <v>280</v>
      </c>
      <c r="C259" s="8">
        <v>3711043800</v>
      </c>
      <c r="D259" s="72"/>
      <c r="E259" s="13" t="s">
        <v>335</v>
      </c>
      <c r="F259" s="12" t="s">
        <v>220</v>
      </c>
      <c r="G259" s="77">
        <v>0.2</v>
      </c>
      <c r="H259" s="21"/>
      <c r="I259" s="23"/>
      <c r="J259" s="23"/>
      <c r="K259" s="22"/>
      <c r="L259" s="22"/>
      <c r="M259" s="46">
        <v>3010.33</v>
      </c>
      <c r="N259" s="46">
        <v>3010.33</v>
      </c>
      <c r="O259" s="46">
        <v>3425.76</v>
      </c>
      <c r="P259" s="47">
        <f>IFERROR(N259/M259*100,"")</f>
        <v>100</v>
      </c>
      <c r="Q259" s="47">
        <f>IFERROR(O259/N259*100,"")</f>
        <v>113.8001481565144</v>
      </c>
      <c r="R259" s="254"/>
      <c r="S259" s="68">
        <f>IF(G259=20%,ROUND(N259/1.2,2),IF(G259=5%,ROUND(N259/1.05,2),N259))</f>
        <v>2508.61</v>
      </c>
      <c r="T259" s="68">
        <f t="shared" ref="T259:T260" si="87">IF($G259=20%,ROUND(O259/1.2,2),IF($G259=5%,ROUND(O259/1.05,2),O259))</f>
        <v>2854.8</v>
      </c>
      <c r="U259" s="63">
        <f>IFERROR(T259/J258,"")</f>
        <v>0.85437753263621619</v>
      </c>
    </row>
    <row r="260" spans="1:21" ht="47.25" x14ac:dyDescent="0.2">
      <c r="A260" s="229"/>
      <c r="B260" s="20" t="s">
        <v>279</v>
      </c>
      <c r="C260" s="8">
        <v>3711043800</v>
      </c>
      <c r="D260" s="72"/>
      <c r="E260" s="13" t="s">
        <v>335</v>
      </c>
      <c r="F260" s="12" t="s">
        <v>220</v>
      </c>
      <c r="G260" s="77">
        <v>0.2</v>
      </c>
      <c r="H260" s="21"/>
      <c r="I260" s="23"/>
      <c r="J260" s="23"/>
      <c r="K260" s="22"/>
      <c r="L260" s="22"/>
      <c r="M260" s="46">
        <v>2642.65</v>
      </c>
      <c r="N260" s="46">
        <v>2642.65</v>
      </c>
      <c r="O260" s="46">
        <v>3007.34</v>
      </c>
      <c r="P260" s="47">
        <f>IFERROR(N260/M260*100,"")</f>
        <v>100</v>
      </c>
      <c r="Q260" s="47">
        <f>IFERROR(O260/N260*100,"")</f>
        <v>113.80016271545608</v>
      </c>
      <c r="R260" s="254"/>
      <c r="S260" s="68">
        <f>IF(G260=20%,ROUND(N260/1.2,2),IF(G260=5%,ROUND(N260/1.05,2),N260))</f>
        <v>2202.21</v>
      </c>
      <c r="T260" s="68">
        <f t="shared" si="87"/>
        <v>2506.12</v>
      </c>
      <c r="U260" s="63">
        <f>IFERROR(T260/J258,"")</f>
        <v>0.75002543859124071</v>
      </c>
    </row>
    <row r="261" spans="1:21" x14ac:dyDescent="0.2">
      <c r="A261" s="229"/>
      <c r="B261" s="6" t="s">
        <v>177</v>
      </c>
      <c r="C261" s="8">
        <v>3711043800</v>
      </c>
      <c r="D261" s="36" t="s">
        <v>418</v>
      </c>
      <c r="E261" s="13" t="s">
        <v>563</v>
      </c>
      <c r="F261" s="122" t="s">
        <v>117</v>
      </c>
      <c r="G261" s="123" t="s">
        <v>387</v>
      </c>
      <c r="H261" s="21"/>
      <c r="I261" s="23"/>
      <c r="J261" s="21">
        <v>5751.63</v>
      </c>
      <c r="K261" s="22" t="str">
        <f t="shared" ref="K261:L262" si="88">IFERROR(I261/H261*100,"")</f>
        <v/>
      </c>
      <c r="L261" s="22" t="str">
        <f t="shared" si="88"/>
        <v/>
      </c>
      <c r="M261" s="46"/>
      <c r="N261" s="46"/>
      <c r="O261" s="86">
        <v>3711.36</v>
      </c>
      <c r="P261" s="47" t="str">
        <f t="shared" ref="P261:Q262" si="89">IFERROR(N261/M261*100,"")</f>
        <v/>
      </c>
      <c r="Q261" s="47" t="str">
        <f t="shared" si="89"/>
        <v/>
      </c>
      <c r="R261" s="261" t="s">
        <v>565</v>
      </c>
      <c r="T261" s="68"/>
      <c r="U261" s="63"/>
    </row>
    <row r="262" spans="1:21" x14ac:dyDescent="0.2">
      <c r="A262" s="229"/>
      <c r="B262" s="6" t="s">
        <v>178</v>
      </c>
      <c r="C262" s="8">
        <v>3711043800</v>
      </c>
      <c r="D262" s="36" t="s">
        <v>418</v>
      </c>
      <c r="E262" s="13" t="s">
        <v>563</v>
      </c>
      <c r="F262" s="122" t="s">
        <v>117</v>
      </c>
      <c r="G262" s="123" t="s">
        <v>387</v>
      </c>
      <c r="H262" s="21"/>
      <c r="I262" s="23"/>
      <c r="J262" s="21">
        <v>4747.68</v>
      </c>
      <c r="K262" s="22" t="str">
        <f t="shared" si="88"/>
        <v/>
      </c>
      <c r="L262" s="22" t="str">
        <f t="shared" si="88"/>
        <v/>
      </c>
      <c r="M262" s="46"/>
      <c r="N262" s="46"/>
      <c r="O262" s="106">
        <v>3729.4</v>
      </c>
      <c r="P262" s="47" t="str">
        <f t="shared" si="89"/>
        <v/>
      </c>
      <c r="Q262" s="47" t="str">
        <f t="shared" si="89"/>
        <v/>
      </c>
      <c r="R262" s="262"/>
      <c r="T262" s="68"/>
      <c r="U262" s="63"/>
    </row>
    <row r="263" spans="1:21" x14ac:dyDescent="0.2">
      <c r="A263" s="229"/>
      <c r="B263" s="5" t="s">
        <v>367</v>
      </c>
      <c r="C263" s="8">
        <v>3722000340</v>
      </c>
      <c r="D263" s="36" t="s">
        <v>258</v>
      </c>
      <c r="E263" s="13" t="s">
        <v>335</v>
      </c>
      <c r="F263" s="12" t="s">
        <v>220</v>
      </c>
      <c r="G263" s="77">
        <v>0.2</v>
      </c>
      <c r="H263" s="21">
        <v>4094.19</v>
      </c>
      <c r="I263" s="21">
        <v>4094.19</v>
      </c>
      <c r="J263" s="21">
        <v>4791.34</v>
      </c>
      <c r="K263" s="22">
        <f t="shared" si="84"/>
        <v>100</v>
      </c>
      <c r="L263" s="22">
        <f t="shared" si="84"/>
        <v>117.02778815834145</v>
      </c>
      <c r="M263" s="46"/>
      <c r="N263" s="46"/>
      <c r="O263" s="46"/>
      <c r="P263" s="46"/>
      <c r="Q263" s="47"/>
      <c r="R263" s="178" t="s">
        <v>368</v>
      </c>
      <c r="T263" s="68"/>
      <c r="U263" s="63"/>
    </row>
    <row r="264" spans="1:21" x14ac:dyDescent="0.2">
      <c r="A264" s="229"/>
      <c r="B264" s="5" t="s">
        <v>539</v>
      </c>
      <c r="C264" s="8">
        <v>3722002997</v>
      </c>
      <c r="D264" s="36"/>
      <c r="E264" s="13"/>
      <c r="F264" s="12"/>
      <c r="G264" s="77"/>
      <c r="H264" s="21"/>
      <c r="I264" s="23"/>
      <c r="J264" s="23"/>
      <c r="K264" s="22"/>
      <c r="L264" s="22"/>
      <c r="M264" s="46"/>
      <c r="N264" s="48"/>
      <c r="O264" s="46"/>
      <c r="P264" s="47"/>
      <c r="Q264" s="47"/>
      <c r="R264" s="89"/>
      <c r="S264" s="97"/>
      <c r="T264" s="68"/>
      <c r="U264" s="63"/>
    </row>
    <row r="265" spans="1:21" ht="30" x14ac:dyDescent="0.2">
      <c r="A265" s="229"/>
      <c r="B265" s="6" t="s">
        <v>271</v>
      </c>
      <c r="C265" s="8">
        <v>3722002997</v>
      </c>
      <c r="D265" s="36" t="s">
        <v>263</v>
      </c>
      <c r="E265" s="13" t="s">
        <v>335</v>
      </c>
      <c r="F265" s="12" t="s">
        <v>117</v>
      </c>
      <c r="G265" s="77" t="s">
        <v>387</v>
      </c>
      <c r="H265" s="21">
        <v>4190.76</v>
      </c>
      <c r="I265" s="21">
        <v>4190.76</v>
      </c>
      <c r="J265" s="21">
        <v>4430.3999999999996</v>
      </c>
      <c r="K265" s="22">
        <f>IFERROR(I265/H265*100,"")</f>
        <v>100</v>
      </c>
      <c r="L265" s="22">
        <f>IFERROR(J265/I265*100,"")</f>
        <v>105.71829453368839</v>
      </c>
      <c r="M265" s="46">
        <v>3486.57</v>
      </c>
      <c r="N265" s="46">
        <v>3486.57</v>
      </c>
      <c r="O265" s="106">
        <v>3729.4</v>
      </c>
      <c r="P265" s="47">
        <f t="shared" ref="P265:Q269" si="90">IFERROR(N265/M265*100,"")</f>
        <v>100</v>
      </c>
      <c r="Q265" s="47">
        <f t="shared" si="90"/>
        <v>106.96472464341747</v>
      </c>
      <c r="R265" s="178" t="s">
        <v>468</v>
      </c>
      <c r="S265" s="68">
        <f>IF(G265=20%,ROUND(N265/1.2,2),IF(G265=5%,ROUND(N265/1.05,2),N265))</f>
        <v>3486.57</v>
      </c>
      <c r="T265" s="68">
        <f t="shared" ref="T265:T266" si="91">IF($G265=20%,ROUND(O265/1.2,2),IF($G265=5%,ROUND(O265/1.05,2),O265))</f>
        <v>3729.4</v>
      </c>
      <c r="U265" s="63">
        <f>IFERROR(T265/J265,"")</f>
        <v>0.8417750090285302</v>
      </c>
    </row>
    <row r="266" spans="1:21" x14ac:dyDescent="0.2">
      <c r="A266" s="229"/>
      <c r="B266" s="6" t="s">
        <v>538</v>
      </c>
      <c r="C266" s="8">
        <v>3722002997</v>
      </c>
      <c r="D266" s="36" t="s">
        <v>265</v>
      </c>
      <c r="E266" s="13" t="s">
        <v>335</v>
      </c>
      <c r="F266" s="12" t="s">
        <v>117</v>
      </c>
      <c r="G266" s="77" t="s">
        <v>387</v>
      </c>
      <c r="H266" s="25">
        <v>6723.79</v>
      </c>
      <c r="I266" s="25">
        <v>6723.79</v>
      </c>
      <c r="J266" s="25">
        <v>7031.87</v>
      </c>
      <c r="K266" s="22">
        <f>IFERROR(I266/H266*100,"")</f>
        <v>100</v>
      </c>
      <c r="L266" s="22">
        <f>IFERROR(J266/I266*100,"")</f>
        <v>104.58193965010804</v>
      </c>
      <c r="M266" s="33">
        <v>3272.72</v>
      </c>
      <c r="N266" s="33">
        <v>3272.72</v>
      </c>
      <c r="O266" s="87">
        <v>3724.36</v>
      </c>
      <c r="P266" s="47">
        <f t="shared" si="90"/>
        <v>100</v>
      </c>
      <c r="Q266" s="47">
        <f t="shared" si="90"/>
        <v>113.80014177809285</v>
      </c>
      <c r="R266" s="178" t="s">
        <v>369</v>
      </c>
      <c r="S266" s="68">
        <f>IF(G266=20%,ROUND(N266/1.2,2),IF(G266=5%,ROUND(N266/1.05,2),N266))</f>
        <v>3272.72</v>
      </c>
      <c r="T266" s="68">
        <f t="shared" si="91"/>
        <v>3724.36</v>
      </c>
      <c r="U266" s="63">
        <f>IFERROR(T266/J266,"")</f>
        <v>0.52964005307265349</v>
      </c>
    </row>
    <row r="267" spans="1:21" ht="31.5" x14ac:dyDescent="0.2">
      <c r="A267" s="229" t="s">
        <v>3</v>
      </c>
      <c r="B267" s="5" t="s">
        <v>149</v>
      </c>
      <c r="C267" s="8">
        <v>3704563196</v>
      </c>
      <c r="D267" s="72"/>
      <c r="E267" s="43"/>
      <c r="F267" s="12"/>
      <c r="G267" s="77"/>
      <c r="H267" s="25"/>
      <c r="I267" s="23"/>
      <c r="J267" s="23"/>
      <c r="K267" s="26" t="str">
        <f t="shared" ref="K267:L291" si="92">IFERROR(I267/H267*100,"")</f>
        <v/>
      </c>
      <c r="L267" s="26" t="str">
        <f t="shared" si="92"/>
        <v/>
      </c>
      <c r="M267" s="32"/>
      <c r="N267" s="41"/>
      <c r="O267" s="32"/>
      <c r="P267" s="32" t="str">
        <f t="shared" si="90"/>
        <v/>
      </c>
      <c r="Q267" s="32" t="str">
        <f t="shared" si="90"/>
        <v/>
      </c>
      <c r="R267" s="254" t="s">
        <v>469</v>
      </c>
      <c r="T267" s="68"/>
      <c r="U267" s="63"/>
    </row>
    <row r="268" spans="1:21" x14ac:dyDescent="0.2">
      <c r="A268" s="229"/>
      <c r="B268" s="6" t="s">
        <v>520</v>
      </c>
      <c r="C268" s="8">
        <v>3704563196</v>
      </c>
      <c r="D268" s="36" t="s">
        <v>260</v>
      </c>
      <c r="E268" s="13" t="s">
        <v>335</v>
      </c>
      <c r="F268" s="12" t="s">
        <v>117</v>
      </c>
      <c r="G268" s="77" t="s">
        <v>387</v>
      </c>
      <c r="H268" s="21">
        <v>5582.71</v>
      </c>
      <c r="I268" s="21">
        <v>5446.99</v>
      </c>
      <c r="J268" s="21">
        <v>5722.28</v>
      </c>
      <c r="K268" s="22">
        <f>IFERROR(I268/H268*100,"")</f>
        <v>97.568922620017872</v>
      </c>
      <c r="L268" s="22">
        <f>IFERROR(J268/I268*100,"")</f>
        <v>105.05398394342565</v>
      </c>
      <c r="M268" s="46">
        <v>3486.57</v>
      </c>
      <c r="N268" s="46">
        <v>3486.57</v>
      </c>
      <c r="O268" s="106">
        <v>3729.4</v>
      </c>
      <c r="P268" s="47">
        <f t="shared" si="90"/>
        <v>100</v>
      </c>
      <c r="Q268" s="47">
        <f t="shared" si="90"/>
        <v>106.96472464341747</v>
      </c>
      <c r="R268" s="254"/>
      <c r="S268" s="68">
        <f>IF(G268=20%,ROUND(N268/1.2,2),IF(G268=5%,ROUND(N268/1.05,2),N268))</f>
        <v>3486.57</v>
      </c>
      <c r="T268" s="68">
        <f t="shared" ref="T268:T269" si="93">IF($G268=20%,ROUND(O268/1.2,2),IF($G268=5%,ROUND(O268/1.05,2),O268))</f>
        <v>3729.4</v>
      </c>
      <c r="U268" s="63">
        <f>IFERROR(T268/J268,"")</f>
        <v>0.65173322521792021</v>
      </c>
    </row>
    <row r="269" spans="1:21" x14ac:dyDescent="0.2">
      <c r="A269" s="229"/>
      <c r="B269" s="6" t="s">
        <v>521</v>
      </c>
      <c r="C269" s="8">
        <v>3704563196</v>
      </c>
      <c r="D269" s="36" t="s">
        <v>260</v>
      </c>
      <c r="E269" s="13" t="s">
        <v>335</v>
      </c>
      <c r="F269" s="12" t="s">
        <v>117</v>
      </c>
      <c r="G269" s="77" t="s">
        <v>387</v>
      </c>
      <c r="H269" s="21">
        <v>5783.11</v>
      </c>
      <c r="I269" s="21">
        <v>5783.11</v>
      </c>
      <c r="J269" s="21">
        <v>6131.72</v>
      </c>
      <c r="K269" s="22">
        <f>IFERROR(I269/H269*100,"")</f>
        <v>100</v>
      </c>
      <c r="L269" s="22">
        <f>IFERROR(J269/I269*100,"")</f>
        <v>106.02807140102817</v>
      </c>
      <c r="M269" s="46">
        <v>3486.57</v>
      </c>
      <c r="N269" s="46">
        <v>3486.57</v>
      </c>
      <c r="O269" s="106">
        <v>3729.4</v>
      </c>
      <c r="P269" s="47">
        <f t="shared" si="90"/>
        <v>100</v>
      </c>
      <c r="Q269" s="47">
        <f t="shared" si="90"/>
        <v>106.96472464341747</v>
      </c>
      <c r="R269" s="254"/>
      <c r="S269" s="68">
        <f>IF(G269=20%,ROUND(N269/1.2,2),IF(G269=5%,ROUND(N269/1.05,2),N269))</f>
        <v>3486.57</v>
      </c>
      <c r="T269" s="68">
        <f t="shared" si="93"/>
        <v>3729.4</v>
      </c>
      <c r="U269" s="63">
        <f>IFERROR(T269/J269,"")</f>
        <v>0.60821433464019881</v>
      </c>
    </row>
    <row r="270" spans="1:21" ht="47.25" x14ac:dyDescent="0.2">
      <c r="A270" s="229"/>
      <c r="B270" s="6" t="s">
        <v>231</v>
      </c>
      <c r="C270" s="8">
        <v>3704563196</v>
      </c>
      <c r="D270" s="36" t="s">
        <v>260</v>
      </c>
      <c r="E270" s="13" t="s">
        <v>335</v>
      </c>
      <c r="F270" s="12" t="s">
        <v>117</v>
      </c>
      <c r="G270" s="77" t="s">
        <v>387</v>
      </c>
      <c r="H270" s="21">
        <v>1985.85</v>
      </c>
      <c r="I270" s="21">
        <v>1704.1</v>
      </c>
      <c r="J270" s="21">
        <v>1933.15</v>
      </c>
      <c r="K270" s="22">
        <f t="shared" si="92"/>
        <v>85.812120754336931</v>
      </c>
      <c r="L270" s="22">
        <f t="shared" si="92"/>
        <v>113.44111261076229</v>
      </c>
      <c r="M270" s="35"/>
      <c r="N270" s="42"/>
      <c r="O270" s="35"/>
      <c r="P270" s="35"/>
      <c r="Q270" s="35"/>
      <c r="R270" s="254" t="s">
        <v>481</v>
      </c>
      <c r="T270" s="68"/>
      <c r="U270" s="63"/>
    </row>
    <row r="271" spans="1:21" ht="31.5" x14ac:dyDescent="0.2">
      <c r="A271" s="229"/>
      <c r="B271" s="6" t="s">
        <v>232</v>
      </c>
      <c r="C271" s="8">
        <v>3704563196</v>
      </c>
      <c r="D271" s="36" t="s">
        <v>260</v>
      </c>
      <c r="E271" s="13" t="s">
        <v>335</v>
      </c>
      <c r="F271" s="12" t="s">
        <v>117</v>
      </c>
      <c r="G271" s="77" t="s">
        <v>387</v>
      </c>
      <c r="H271" s="21">
        <v>2558.75</v>
      </c>
      <c r="I271" s="21">
        <v>2248.94</v>
      </c>
      <c r="J271" s="21">
        <v>2546.39</v>
      </c>
      <c r="K271" s="22">
        <f t="shared" si="92"/>
        <v>87.89213483146068</v>
      </c>
      <c r="L271" s="22">
        <f t="shared" si="92"/>
        <v>113.22623102439371</v>
      </c>
      <c r="M271" s="46">
        <v>2034.55</v>
      </c>
      <c r="N271" s="46">
        <v>2034.55</v>
      </c>
      <c r="O271" s="46">
        <v>2315.3200000000002</v>
      </c>
      <c r="P271" s="47">
        <f t="shared" ref="P271:Q277" si="94">IFERROR(N271/M271*100,"")</f>
        <v>100</v>
      </c>
      <c r="Q271" s="47">
        <f t="shared" si="94"/>
        <v>113.8001032169276</v>
      </c>
      <c r="R271" s="254"/>
      <c r="S271" s="68">
        <f>IF(G271=20%,ROUND(N271/1.2,2),IF(G271=5%,ROUND(N271/1.05,2),N271))</f>
        <v>2034.55</v>
      </c>
      <c r="T271" s="68">
        <f>IF($G271=20%,ROUND(O271/1.2,2),IF($G271=5%,ROUND(O271/1.05,2),O271))</f>
        <v>2315.3200000000002</v>
      </c>
      <c r="U271" s="63">
        <f>IFERROR(T271/J271,"")</f>
        <v>0.9092558484756853</v>
      </c>
    </row>
    <row r="272" spans="1:21" ht="31.5" x14ac:dyDescent="0.2">
      <c r="A272" s="229"/>
      <c r="B272" s="49" t="s">
        <v>205</v>
      </c>
      <c r="C272" s="10">
        <v>3724004950</v>
      </c>
      <c r="D272" s="36"/>
      <c r="E272" s="43"/>
      <c r="F272" s="12"/>
      <c r="G272" s="77"/>
      <c r="H272" s="21"/>
      <c r="I272" s="23"/>
      <c r="J272" s="23"/>
      <c r="K272" s="22" t="str">
        <f t="shared" si="92"/>
        <v/>
      </c>
      <c r="L272" s="22" t="str">
        <f t="shared" si="92"/>
        <v/>
      </c>
      <c r="M272" s="47"/>
      <c r="N272" s="34"/>
      <c r="O272" s="47"/>
      <c r="P272" s="47" t="str">
        <f t="shared" si="94"/>
        <v/>
      </c>
      <c r="Q272" s="47" t="str">
        <f t="shared" si="94"/>
        <v/>
      </c>
      <c r="R272" s="89"/>
      <c r="S272" s="97"/>
      <c r="T272" s="68"/>
      <c r="U272" s="63"/>
    </row>
    <row r="273" spans="1:21" x14ac:dyDescent="0.2">
      <c r="A273" s="229"/>
      <c r="B273" s="6" t="s">
        <v>71</v>
      </c>
      <c r="C273" s="10">
        <v>3724004950</v>
      </c>
      <c r="D273" s="36" t="s">
        <v>260</v>
      </c>
      <c r="E273" s="13" t="s">
        <v>335</v>
      </c>
      <c r="F273" s="82" t="s">
        <v>220</v>
      </c>
      <c r="G273" s="83">
        <v>0.05</v>
      </c>
      <c r="H273" s="25">
        <v>4125.41</v>
      </c>
      <c r="I273" s="25">
        <v>4125.41</v>
      </c>
      <c r="J273" s="25">
        <v>4172.3500000000004</v>
      </c>
      <c r="K273" s="22">
        <f t="shared" si="92"/>
        <v>100</v>
      </c>
      <c r="L273" s="22">
        <f t="shared" si="92"/>
        <v>101.13782630090103</v>
      </c>
      <c r="M273" s="46">
        <v>3486.57</v>
      </c>
      <c r="N273" s="46">
        <v>3486.57</v>
      </c>
      <c r="O273" s="106">
        <v>3729.4</v>
      </c>
      <c r="P273" s="47">
        <f t="shared" si="94"/>
        <v>100</v>
      </c>
      <c r="Q273" s="47">
        <f t="shared" si="94"/>
        <v>106.96472464341747</v>
      </c>
      <c r="R273" s="254" t="s">
        <v>486</v>
      </c>
      <c r="S273" s="68">
        <f>IF(G273=20%,ROUND(N273/1.2,2),IF(G273=5%,ROUND(N273/1.05,2),N273))</f>
        <v>3320.54</v>
      </c>
      <c r="T273" s="68">
        <f t="shared" ref="T273:T277" si="95">IF($G273=20%,ROUND(O273/1.2,2),IF($G273=5%,ROUND(O273/1.05,2),O273))</f>
        <v>3551.81</v>
      </c>
      <c r="U273" s="63">
        <f>IFERROR(T273/J273,"")</f>
        <v>0.85127326326890118</v>
      </c>
    </row>
    <row r="274" spans="1:21" x14ac:dyDescent="0.2">
      <c r="A274" s="229"/>
      <c r="B274" s="6" t="s">
        <v>78</v>
      </c>
      <c r="C274" s="10">
        <v>3724004950</v>
      </c>
      <c r="D274" s="36" t="s">
        <v>260</v>
      </c>
      <c r="E274" s="13" t="s">
        <v>335</v>
      </c>
      <c r="F274" s="82" t="s">
        <v>220</v>
      </c>
      <c r="G274" s="83">
        <v>0.05</v>
      </c>
      <c r="H274" s="25">
        <v>6192.73</v>
      </c>
      <c r="I274" s="25">
        <v>6192.73</v>
      </c>
      <c r="J274" s="25">
        <v>6216.22</v>
      </c>
      <c r="K274" s="22">
        <f t="shared" si="92"/>
        <v>100</v>
      </c>
      <c r="L274" s="22">
        <f t="shared" si="92"/>
        <v>100.37931574604417</v>
      </c>
      <c r="M274" s="46">
        <v>3486.57</v>
      </c>
      <c r="N274" s="46">
        <v>3486.57</v>
      </c>
      <c r="O274" s="106">
        <v>3729.4</v>
      </c>
      <c r="P274" s="47">
        <f t="shared" si="94"/>
        <v>100</v>
      </c>
      <c r="Q274" s="47">
        <f t="shared" si="94"/>
        <v>106.96472464341747</v>
      </c>
      <c r="R274" s="254"/>
      <c r="S274" s="68">
        <f>IF(G274=20%,ROUND(N274/1.2,2),IF(G274=5%,ROUND(N274/1.05,2),N274))</f>
        <v>3320.54</v>
      </c>
      <c r="T274" s="68">
        <f t="shared" si="95"/>
        <v>3551.81</v>
      </c>
      <c r="U274" s="63">
        <f>IFERROR(T274/J274,"")</f>
        <v>0.57137778263961059</v>
      </c>
    </row>
    <row r="275" spans="1:21" x14ac:dyDescent="0.2">
      <c r="A275" s="229"/>
      <c r="B275" s="6" t="s">
        <v>35</v>
      </c>
      <c r="C275" s="10">
        <v>3724004950</v>
      </c>
      <c r="D275" s="36" t="s">
        <v>260</v>
      </c>
      <c r="E275" s="13" t="s">
        <v>335</v>
      </c>
      <c r="F275" s="82" t="s">
        <v>220</v>
      </c>
      <c r="G275" s="83">
        <v>0.05</v>
      </c>
      <c r="H275" s="21">
        <v>3160.2</v>
      </c>
      <c r="I275" s="21">
        <v>3160.2</v>
      </c>
      <c r="J275" s="21">
        <v>3355.78</v>
      </c>
      <c r="K275" s="22">
        <f t="shared" si="92"/>
        <v>100</v>
      </c>
      <c r="L275" s="22">
        <f t="shared" si="92"/>
        <v>106.18884880703754</v>
      </c>
      <c r="M275" s="46">
        <v>3160.2</v>
      </c>
      <c r="N275" s="46">
        <v>3160.2</v>
      </c>
      <c r="O275" s="86">
        <v>3523.57</v>
      </c>
      <c r="P275" s="47">
        <f t="shared" si="94"/>
        <v>100</v>
      </c>
      <c r="Q275" s="51">
        <f t="shared" si="94"/>
        <v>111.49832289095627</v>
      </c>
      <c r="R275" s="254"/>
      <c r="S275" s="68">
        <f>IF(G275=20%,ROUND(N275/1.2,2),IF(G275=5%,ROUND(N275/1.05,2),N275))</f>
        <v>3009.71</v>
      </c>
      <c r="T275" s="68">
        <f t="shared" si="95"/>
        <v>3355.78</v>
      </c>
      <c r="U275" s="65">
        <f>IFERROR(T275/J275,"")</f>
        <v>1</v>
      </c>
    </row>
    <row r="276" spans="1:21" x14ac:dyDescent="0.2">
      <c r="A276" s="229"/>
      <c r="B276" s="6" t="s">
        <v>76</v>
      </c>
      <c r="C276" s="10">
        <v>3724004950</v>
      </c>
      <c r="D276" s="36" t="s">
        <v>373</v>
      </c>
      <c r="E276" s="13" t="s">
        <v>335</v>
      </c>
      <c r="F276" s="82" t="s">
        <v>220</v>
      </c>
      <c r="G276" s="83">
        <v>0.05</v>
      </c>
      <c r="H276" s="21">
        <v>4107.51</v>
      </c>
      <c r="I276" s="21">
        <v>4107.51</v>
      </c>
      <c r="J276" s="21">
        <v>6802.96</v>
      </c>
      <c r="K276" s="22">
        <f t="shared" si="92"/>
        <v>100</v>
      </c>
      <c r="L276" s="22">
        <f t="shared" si="92"/>
        <v>165.62248174684905</v>
      </c>
      <c r="M276" s="46">
        <v>3486.57</v>
      </c>
      <c r="N276" s="46">
        <v>3486.57</v>
      </c>
      <c r="O276" s="106">
        <v>3729.4</v>
      </c>
      <c r="P276" s="47">
        <f t="shared" si="94"/>
        <v>100</v>
      </c>
      <c r="Q276" s="47">
        <f t="shared" si="94"/>
        <v>106.96472464341747</v>
      </c>
      <c r="R276" s="178" t="s">
        <v>470</v>
      </c>
      <c r="S276" s="68">
        <f>IF(G276=20%,ROUND(N276/1.2,2),IF(G276=5%,ROUND(N276/1.05,2),N276))</f>
        <v>3320.54</v>
      </c>
      <c r="T276" s="68">
        <f t="shared" si="95"/>
        <v>3551.81</v>
      </c>
      <c r="U276" s="63">
        <f>IFERROR(T276/J276,"")</f>
        <v>0.52209773392758441</v>
      </c>
    </row>
    <row r="277" spans="1:21" ht="30" x14ac:dyDescent="0.2">
      <c r="A277" s="229"/>
      <c r="B277" s="6" t="s">
        <v>36</v>
      </c>
      <c r="C277" s="10">
        <v>3724004950</v>
      </c>
      <c r="D277" s="36" t="s">
        <v>260</v>
      </c>
      <c r="E277" s="13" t="s">
        <v>335</v>
      </c>
      <c r="F277" s="82" t="s">
        <v>220</v>
      </c>
      <c r="G277" s="83">
        <v>0.05</v>
      </c>
      <c r="H277" s="21">
        <v>6138.67</v>
      </c>
      <c r="I277" s="21">
        <v>5785.42</v>
      </c>
      <c r="J277" s="21">
        <v>6108.29</v>
      </c>
      <c r="K277" s="22">
        <f t="shared" si="92"/>
        <v>94.245496174252736</v>
      </c>
      <c r="L277" s="22">
        <f t="shared" si="92"/>
        <v>105.58075299632523</v>
      </c>
      <c r="M277" s="46">
        <v>3486.57</v>
      </c>
      <c r="N277" s="46">
        <v>3486.57</v>
      </c>
      <c r="O277" s="106">
        <v>3729.4</v>
      </c>
      <c r="P277" s="47">
        <f t="shared" si="94"/>
        <v>100</v>
      </c>
      <c r="Q277" s="47">
        <f t="shared" si="94"/>
        <v>106.96472464341747</v>
      </c>
      <c r="R277" s="178" t="s">
        <v>471</v>
      </c>
      <c r="S277" s="68">
        <f>IF(G277=20%,ROUND(N277/1.2,2),IF(G277=5%,ROUND(N277/1.05,2),N277))</f>
        <v>3320.54</v>
      </c>
      <c r="T277" s="68">
        <f t="shared" si="95"/>
        <v>3551.81</v>
      </c>
      <c r="U277" s="63">
        <f>IFERROR(T277/J277,"")</f>
        <v>0.58147370213267546</v>
      </c>
    </row>
    <row r="278" spans="1:21" ht="47.25" x14ac:dyDescent="0.2">
      <c r="A278" s="229"/>
      <c r="B278" s="6" t="s">
        <v>252</v>
      </c>
      <c r="C278" s="10">
        <v>3724004950</v>
      </c>
      <c r="D278" s="36"/>
      <c r="E278" s="13" t="s">
        <v>335</v>
      </c>
      <c r="F278" s="82" t="s">
        <v>118</v>
      </c>
      <c r="G278" s="83">
        <v>0.05</v>
      </c>
      <c r="H278" s="21">
        <v>929.68</v>
      </c>
      <c r="I278" s="21">
        <v>848.4</v>
      </c>
      <c r="J278" s="21">
        <v>1020.69</v>
      </c>
      <c r="K278" s="22">
        <f t="shared" si="92"/>
        <v>91.257206780827815</v>
      </c>
      <c r="L278" s="22">
        <f t="shared" si="92"/>
        <v>120.30763790664783</v>
      </c>
      <c r="M278" s="46"/>
      <c r="N278" s="48"/>
      <c r="O278" s="46"/>
      <c r="P278" s="46"/>
      <c r="Q278" s="46"/>
      <c r="R278" s="178" t="s">
        <v>374</v>
      </c>
      <c r="T278" s="68"/>
      <c r="U278" s="63"/>
    </row>
    <row r="279" spans="1:21" x14ac:dyDescent="0.2">
      <c r="A279" s="229"/>
      <c r="B279" s="5" t="s">
        <v>210</v>
      </c>
      <c r="C279" s="180">
        <v>3711050614</v>
      </c>
      <c r="D279" s="36" t="s">
        <v>261</v>
      </c>
      <c r="E279" s="13" t="s">
        <v>335</v>
      </c>
      <c r="F279" s="82" t="s">
        <v>220</v>
      </c>
      <c r="G279" s="83">
        <v>0.05</v>
      </c>
      <c r="H279" s="21">
        <v>2856.22</v>
      </c>
      <c r="I279" s="21">
        <v>2720.21</v>
      </c>
      <c r="J279" s="21">
        <v>3044.67</v>
      </c>
      <c r="K279" s="22">
        <f t="shared" si="92"/>
        <v>95.238111910146984</v>
      </c>
      <c r="L279" s="22">
        <f t="shared" si="92"/>
        <v>111.92775557769437</v>
      </c>
      <c r="M279" s="46">
        <v>2856.22</v>
      </c>
      <c r="N279" s="46">
        <v>2856.22</v>
      </c>
      <c r="O279" s="46">
        <v>3196.9</v>
      </c>
      <c r="P279" s="47">
        <f>IFERROR(N279/M279*100,"")</f>
        <v>100</v>
      </c>
      <c r="Q279" s="51">
        <f>IFERROR(O279/N279*100,"")</f>
        <v>111.92765263180009</v>
      </c>
      <c r="R279" s="178" t="s">
        <v>376</v>
      </c>
      <c r="S279" s="68">
        <f>IF(G279=20%,ROUND(N279/1.2,2),IF(G279=5%,ROUND(N279/1.05,2),N279))</f>
        <v>2720.21</v>
      </c>
      <c r="T279" s="68">
        <f t="shared" ref="T279:T280" si="96">IF($G279=20%,ROUND(O279/1.2,2),IF($G279=5%,ROUND(O279/1.05,2),O279))</f>
        <v>3044.67</v>
      </c>
      <c r="U279" s="65">
        <f>IFERROR(T279/J279,"")</f>
        <v>1</v>
      </c>
    </row>
    <row r="280" spans="1:21" x14ac:dyDescent="0.2">
      <c r="A280" s="229"/>
      <c r="B280" s="5" t="s">
        <v>128</v>
      </c>
      <c r="C280" s="180">
        <v>3704000764</v>
      </c>
      <c r="D280" s="36" t="s">
        <v>338</v>
      </c>
      <c r="E280" s="13" t="s">
        <v>335</v>
      </c>
      <c r="F280" s="12" t="s">
        <v>117</v>
      </c>
      <c r="G280" s="77" t="s">
        <v>387</v>
      </c>
      <c r="H280" s="30">
        <v>13153.87</v>
      </c>
      <c r="I280" s="30">
        <v>11833.1</v>
      </c>
      <c r="J280" s="30">
        <v>11833.77</v>
      </c>
      <c r="K280" s="22">
        <f t="shared" si="92"/>
        <v>89.95907668237561</v>
      </c>
      <c r="L280" s="22">
        <f t="shared" si="92"/>
        <v>100.0056620834777</v>
      </c>
      <c r="M280" s="46">
        <v>3413.56</v>
      </c>
      <c r="N280" s="46">
        <v>3413.56</v>
      </c>
      <c r="O280" s="106">
        <v>3729.4</v>
      </c>
      <c r="P280" s="47">
        <f>IFERROR(N280/M280*100,"")</f>
        <v>100</v>
      </c>
      <c r="Q280" s="47">
        <f>IFERROR(O280/N280*100,"")</f>
        <v>109.25251057546961</v>
      </c>
      <c r="R280" s="178" t="s">
        <v>483</v>
      </c>
      <c r="S280" s="68">
        <f>IF(G280=20%,ROUND(N280/1.2,2),IF(G280=5%,ROUND(N280/1.05,2),N280))</f>
        <v>3413.56</v>
      </c>
      <c r="T280" s="68">
        <f t="shared" si="96"/>
        <v>3729.4</v>
      </c>
      <c r="U280" s="63">
        <f>IFERROR(T280/J280,"")</f>
        <v>0.31514893394074756</v>
      </c>
    </row>
    <row r="281" spans="1:21" ht="31.5" x14ac:dyDescent="0.2">
      <c r="A281" s="229"/>
      <c r="B281" s="49" t="s">
        <v>146</v>
      </c>
      <c r="C281" s="8">
        <v>5260200603</v>
      </c>
      <c r="D281" s="36" t="s">
        <v>258</v>
      </c>
      <c r="E281" s="13" t="s">
        <v>335</v>
      </c>
      <c r="F281" s="12" t="s">
        <v>118</v>
      </c>
      <c r="G281" s="77">
        <v>0.2</v>
      </c>
      <c r="H281" s="21">
        <v>7590.23</v>
      </c>
      <c r="I281" s="21">
        <v>7177.2</v>
      </c>
      <c r="J281" s="21">
        <v>7177.55</v>
      </c>
      <c r="K281" s="22">
        <f t="shared" si="92"/>
        <v>94.558399416091476</v>
      </c>
      <c r="L281" s="22">
        <f t="shared" si="92"/>
        <v>100.00487655353064</v>
      </c>
      <c r="M281" s="46"/>
      <c r="N281" s="48"/>
      <c r="O281" s="46"/>
      <c r="P281" s="46"/>
      <c r="Q281" s="46"/>
      <c r="R281" s="178" t="s">
        <v>350</v>
      </c>
      <c r="T281" s="68"/>
      <c r="U281" s="63"/>
    </row>
    <row r="282" spans="1:21" x14ac:dyDescent="0.2">
      <c r="A282" s="229" t="s">
        <v>10</v>
      </c>
      <c r="B282" s="5" t="s">
        <v>37</v>
      </c>
      <c r="C282" s="8">
        <v>3704561230</v>
      </c>
      <c r="D282" s="36"/>
      <c r="E282" s="13"/>
      <c r="F282" s="12"/>
      <c r="G282" s="77"/>
      <c r="H282" s="25"/>
      <c r="I282" s="23"/>
      <c r="J282" s="23"/>
      <c r="K282" s="26" t="str">
        <f t="shared" si="92"/>
        <v/>
      </c>
      <c r="L282" s="26" t="str">
        <f t="shared" si="92"/>
        <v/>
      </c>
      <c r="M282" s="32"/>
      <c r="N282" s="41"/>
      <c r="O282" s="32"/>
      <c r="P282" s="32"/>
      <c r="Q282" s="32"/>
      <c r="R282" s="254" t="s">
        <v>370</v>
      </c>
      <c r="T282" s="68"/>
      <c r="U282" s="63"/>
    </row>
    <row r="283" spans="1:21" ht="31.5" x14ac:dyDescent="0.2">
      <c r="A283" s="229"/>
      <c r="B283" s="6" t="s">
        <v>42</v>
      </c>
      <c r="C283" s="8">
        <v>3704561230</v>
      </c>
      <c r="D283" s="36" t="s">
        <v>258</v>
      </c>
      <c r="E283" s="13" t="s">
        <v>335</v>
      </c>
      <c r="F283" s="12" t="s">
        <v>118</v>
      </c>
      <c r="G283" s="77">
        <v>0.2</v>
      </c>
      <c r="H283" s="25">
        <v>1539.22</v>
      </c>
      <c r="I283" s="25">
        <v>1525.11</v>
      </c>
      <c r="J283" s="25">
        <v>1525.11</v>
      </c>
      <c r="K283" s="22">
        <f t="shared" si="92"/>
        <v>99.083301932147435</v>
      </c>
      <c r="L283" s="22">
        <f t="shared" si="92"/>
        <v>100</v>
      </c>
      <c r="M283" s="47"/>
      <c r="N283" s="34"/>
      <c r="O283" s="47"/>
      <c r="P283" s="47"/>
      <c r="Q283" s="47"/>
      <c r="R283" s="254"/>
      <c r="T283" s="68"/>
      <c r="U283" s="63"/>
    </row>
    <row r="284" spans="1:21" x14ac:dyDescent="0.2">
      <c r="A284" s="229"/>
      <c r="B284" s="6" t="s">
        <v>214</v>
      </c>
      <c r="C284" s="8">
        <v>3704561230</v>
      </c>
      <c r="D284" s="36" t="s">
        <v>258</v>
      </c>
      <c r="E284" s="13" t="s">
        <v>335</v>
      </c>
      <c r="F284" s="12" t="s">
        <v>118</v>
      </c>
      <c r="G284" s="77">
        <v>0.2</v>
      </c>
      <c r="H284" s="25">
        <v>1953.79</v>
      </c>
      <c r="I284" s="25">
        <v>1869.03</v>
      </c>
      <c r="J284" s="25">
        <v>1869.03</v>
      </c>
      <c r="K284" s="22">
        <f t="shared" si="92"/>
        <v>95.661765082224804</v>
      </c>
      <c r="L284" s="22">
        <f t="shared" si="92"/>
        <v>100</v>
      </c>
      <c r="M284" s="47"/>
      <c r="N284" s="34"/>
      <c r="O284" s="47"/>
      <c r="P284" s="47"/>
      <c r="Q284" s="47"/>
      <c r="R284" s="254"/>
      <c r="T284" s="68"/>
      <c r="U284" s="63"/>
    </row>
    <row r="285" spans="1:21" x14ac:dyDescent="0.2">
      <c r="A285" s="229"/>
      <c r="B285" s="6" t="s">
        <v>233</v>
      </c>
      <c r="C285" s="8">
        <v>3704561230</v>
      </c>
      <c r="D285" s="36" t="s">
        <v>258</v>
      </c>
      <c r="E285" s="13" t="s">
        <v>335</v>
      </c>
      <c r="F285" s="12" t="s">
        <v>220</v>
      </c>
      <c r="G285" s="77">
        <v>0.2</v>
      </c>
      <c r="H285" s="25">
        <v>2399.91</v>
      </c>
      <c r="I285" s="25">
        <v>2399.91</v>
      </c>
      <c r="J285" s="25">
        <v>2875.49</v>
      </c>
      <c r="K285" s="22">
        <f t="shared" si="92"/>
        <v>100</v>
      </c>
      <c r="L285" s="22">
        <f t="shared" si="92"/>
        <v>119.81657645495038</v>
      </c>
      <c r="M285" s="33">
        <v>2879.89</v>
      </c>
      <c r="N285" s="33">
        <v>2879.89</v>
      </c>
      <c r="O285" s="33">
        <v>3277.31</v>
      </c>
      <c r="P285" s="47">
        <f t="shared" ref="P285:Q287" si="97">IFERROR(N285/M285*100,"")</f>
        <v>100</v>
      </c>
      <c r="Q285" s="47">
        <f t="shared" si="97"/>
        <v>113.79983263249638</v>
      </c>
      <c r="R285" s="254"/>
      <c r="S285" s="68">
        <f>IF(G285=20%,ROUND(N285/1.2,2),IF(G285=5%,ROUND(N285/1.05,2),N285))</f>
        <v>2399.91</v>
      </c>
      <c r="T285" s="68">
        <f>IF($G285=20%,ROUND(O285/1.2,2),IF($G285=5%,ROUND(O285/1.05,2),O285))</f>
        <v>2731.09</v>
      </c>
      <c r="U285" s="63">
        <f>IFERROR(T285/J285,"")</f>
        <v>0.94978247185697062</v>
      </c>
    </row>
    <row r="286" spans="1:21" x14ac:dyDescent="0.2">
      <c r="A286" s="229"/>
      <c r="B286" s="5" t="s">
        <v>79</v>
      </c>
      <c r="C286" s="8">
        <v>3704005258</v>
      </c>
      <c r="D286" s="36"/>
      <c r="E286" s="13"/>
      <c r="F286" s="12"/>
      <c r="G286" s="77"/>
      <c r="H286" s="25"/>
      <c r="I286" s="23"/>
      <c r="J286" s="23"/>
      <c r="K286" s="26" t="str">
        <f t="shared" si="92"/>
        <v/>
      </c>
      <c r="L286" s="26" t="str">
        <f t="shared" si="92"/>
        <v/>
      </c>
      <c r="M286" s="32"/>
      <c r="N286" s="41"/>
      <c r="O286" s="32"/>
      <c r="P286" s="32" t="str">
        <f t="shared" si="97"/>
        <v/>
      </c>
      <c r="Q286" s="32" t="str">
        <f t="shared" si="97"/>
        <v/>
      </c>
      <c r="R286" s="254" t="s">
        <v>371</v>
      </c>
      <c r="T286" s="68"/>
      <c r="U286" s="63"/>
    </row>
    <row r="287" spans="1:21" x14ac:dyDescent="0.2">
      <c r="A287" s="229"/>
      <c r="B287" s="6" t="s">
        <v>45</v>
      </c>
      <c r="C287" s="8">
        <v>3704005258</v>
      </c>
      <c r="D287" s="36" t="s">
        <v>258</v>
      </c>
      <c r="E287" s="13" t="s">
        <v>335</v>
      </c>
      <c r="F287" s="12" t="s">
        <v>220</v>
      </c>
      <c r="G287" s="77">
        <v>0.2</v>
      </c>
      <c r="H287" s="25">
        <v>3002.62</v>
      </c>
      <c r="I287" s="25">
        <v>2820.72</v>
      </c>
      <c r="J287" s="25">
        <v>3013.46</v>
      </c>
      <c r="K287" s="22">
        <f t="shared" si="92"/>
        <v>93.941957357241336</v>
      </c>
      <c r="L287" s="22">
        <f t="shared" si="92"/>
        <v>106.83300717547293</v>
      </c>
      <c r="M287" s="33">
        <v>3413.55</v>
      </c>
      <c r="N287" s="33">
        <v>3384.86</v>
      </c>
      <c r="O287" s="87">
        <v>3616.16</v>
      </c>
      <c r="P287" s="47">
        <f t="shared" si="97"/>
        <v>99.159526006649969</v>
      </c>
      <c r="Q287" s="51">
        <f t="shared" si="97"/>
        <v>106.83336977009388</v>
      </c>
      <c r="R287" s="254"/>
      <c r="S287" s="68">
        <f>IF(G287=20%,ROUND(N287/1.2,2),IF(G287=5%,ROUND(N287/1.05,2),N287))</f>
        <v>2820.72</v>
      </c>
      <c r="T287" s="68">
        <f>IF($G287=20%,ROUND(O287/1.2,2),IF($G287=5%,ROUND(O287/1.05,2),O287))</f>
        <v>3013.47</v>
      </c>
      <c r="U287" s="65">
        <f>IFERROR(T287/J287,"")</f>
        <v>1.0000033184445787</v>
      </c>
    </row>
    <row r="288" spans="1:21" ht="47.25" x14ac:dyDescent="0.2">
      <c r="A288" s="229"/>
      <c r="B288" s="6" t="s">
        <v>234</v>
      </c>
      <c r="C288" s="8">
        <v>3704005258</v>
      </c>
      <c r="D288" s="36" t="s">
        <v>258</v>
      </c>
      <c r="E288" s="13" t="s">
        <v>335</v>
      </c>
      <c r="F288" s="12" t="s">
        <v>118</v>
      </c>
      <c r="G288" s="77">
        <v>0.2</v>
      </c>
      <c r="H288" s="25">
        <v>655.54</v>
      </c>
      <c r="I288" s="25">
        <v>655.54</v>
      </c>
      <c r="J288" s="25">
        <v>669.64</v>
      </c>
      <c r="K288" s="22">
        <f t="shared" si="92"/>
        <v>100</v>
      </c>
      <c r="L288" s="22">
        <f t="shared" si="92"/>
        <v>102.15089849589651</v>
      </c>
      <c r="M288" s="47"/>
      <c r="N288" s="34"/>
      <c r="O288" s="47"/>
      <c r="P288" s="47"/>
      <c r="Q288" s="47"/>
      <c r="R288" s="254"/>
      <c r="T288" s="68"/>
      <c r="U288" s="63"/>
    </row>
    <row r="289" spans="1:22" x14ac:dyDescent="0.2">
      <c r="A289" s="229"/>
      <c r="B289" s="5" t="s">
        <v>150</v>
      </c>
      <c r="C289" s="8">
        <v>3704561336</v>
      </c>
      <c r="D289" s="36"/>
      <c r="E289" s="13"/>
      <c r="F289" s="12"/>
      <c r="G289" s="77"/>
      <c r="H289" s="25"/>
      <c r="I289" s="23"/>
      <c r="J289" s="23"/>
      <c r="K289" s="26" t="str">
        <f t="shared" si="92"/>
        <v/>
      </c>
      <c r="L289" s="26" t="str">
        <f t="shared" si="92"/>
        <v/>
      </c>
      <c r="M289" s="32"/>
      <c r="N289" s="41"/>
      <c r="O289" s="32"/>
      <c r="P289" s="32"/>
      <c r="Q289" s="32"/>
      <c r="R289" s="254" t="s">
        <v>472</v>
      </c>
      <c r="T289" s="68"/>
      <c r="U289" s="63"/>
    </row>
    <row r="290" spans="1:22" ht="31.5" x14ac:dyDescent="0.2">
      <c r="A290" s="229"/>
      <c r="B290" s="6" t="s">
        <v>42</v>
      </c>
      <c r="C290" s="8">
        <v>3704561336</v>
      </c>
      <c r="D290" s="36" t="s">
        <v>338</v>
      </c>
      <c r="E290" s="13" t="s">
        <v>335</v>
      </c>
      <c r="F290" s="12" t="s">
        <v>117</v>
      </c>
      <c r="G290" s="77" t="s">
        <v>387</v>
      </c>
      <c r="H290" s="25">
        <v>2716.56</v>
      </c>
      <c r="I290" s="25">
        <v>2716.36</v>
      </c>
      <c r="J290" s="25">
        <v>3210.62</v>
      </c>
      <c r="K290" s="22">
        <f t="shared" si="92"/>
        <v>99.992637747739792</v>
      </c>
      <c r="L290" s="22">
        <f t="shared" si="92"/>
        <v>118.19567362205304</v>
      </c>
      <c r="M290" s="47"/>
      <c r="N290" s="34"/>
      <c r="O290" s="47"/>
      <c r="P290" s="47"/>
      <c r="Q290" s="47"/>
      <c r="R290" s="254"/>
      <c r="T290" s="68"/>
      <c r="U290" s="63"/>
    </row>
    <row r="291" spans="1:22" x14ac:dyDescent="0.2">
      <c r="A291" s="229"/>
      <c r="B291" s="6" t="s">
        <v>48</v>
      </c>
      <c r="C291" s="8">
        <v>3704561336</v>
      </c>
      <c r="D291" s="36" t="s">
        <v>338</v>
      </c>
      <c r="E291" s="13" t="s">
        <v>335</v>
      </c>
      <c r="F291" s="12" t="s">
        <v>117</v>
      </c>
      <c r="G291" s="77" t="s">
        <v>387</v>
      </c>
      <c r="H291" s="25">
        <v>3914.01</v>
      </c>
      <c r="I291" s="25">
        <v>3914.01</v>
      </c>
      <c r="J291" s="25">
        <v>4006.79</v>
      </c>
      <c r="K291" s="22">
        <f t="shared" si="92"/>
        <v>100</v>
      </c>
      <c r="L291" s="22">
        <f t="shared" si="92"/>
        <v>102.37045894108599</v>
      </c>
      <c r="M291" s="33">
        <v>3413.55</v>
      </c>
      <c r="N291" s="33">
        <v>3413.55</v>
      </c>
      <c r="O291" s="107">
        <v>3729.4</v>
      </c>
      <c r="P291" s="47">
        <f>IFERROR(N291/M291*100,"")</f>
        <v>100</v>
      </c>
      <c r="Q291" s="47">
        <f>IFERROR(O291/N291*100,"")</f>
        <v>109.25283063086815</v>
      </c>
      <c r="R291" s="254"/>
      <c r="S291" s="68">
        <f>IF(G291=20%,ROUND(N291/1.2,2),IF(G291=5%,ROUND(N291/1.05,2),N291))</f>
        <v>3413.55</v>
      </c>
      <c r="T291" s="68">
        <f>IF($G291=20%,ROUND(O291/1.2,2),IF($G291=5%,ROUND(O291/1.05,2),O291))</f>
        <v>3729.4</v>
      </c>
      <c r="U291" s="63">
        <f>IFERROR(T291/J291,"")</f>
        <v>0.93077001789462388</v>
      </c>
    </row>
    <row r="292" spans="1:22" x14ac:dyDescent="0.2">
      <c r="A292" s="229"/>
      <c r="B292" s="5" t="s">
        <v>128</v>
      </c>
      <c r="C292" s="180">
        <v>3704000764</v>
      </c>
      <c r="D292" s="36"/>
      <c r="E292" s="13"/>
      <c r="F292" s="12"/>
      <c r="G292" s="77"/>
      <c r="H292" s="25"/>
      <c r="I292" s="25"/>
      <c r="J292" s="25"/>
      <c r="K292" s="22"/>
      <c r="L292" s="22"/>
      <c r="M292" s="33"/>
      <c r="N292" s="33"/>
      <c r="O292" s="33"/>
      <c r="P292" s="47"/>
      <c r="Q292" s="47"/>
      <c r="R292" s="178"/>
      <c r="T292" s="68"/>
      <c r="U292" s="63"/>
    </row>
    <row r="293" spans="1:22" ht="47.25" x14ac:dyDescent="0.2">
      <c r="A293" s="229"/>
      <c r="B293" s="6" t="s">
        <v>278</v>
      </c>
      <c r="C293" s="8">
        <v>3704000764</v>
      </c>
      <c r="D293" s="36" t="s">
        <v>338</v>
      </c>
      <c r="E293" s="13" t="s">
        <v>335</v>
      </c>
      <c r="F293" s="12" t="s">
        <v>117</v>
      </c>
      <c r="G293" s="77" t="s">
        <v>387</v>
      </c>
      <c r="H293" s="25">
        <v>640.73</v>
      </c>
      <c r="I293" s="25">
        <v>640.73</v>
      </c>
      <c r="J293" s="25">
        <v>775.43</v>
      </c>
      <c r="K293" s="22">
        <f t="shared" ref="K293:L308" si="98">IFERROR(I293/H293*100,"")</f>
        <v>100</v>
      </c>
      <c r="L293" s="22">
        <f t="shared" si="98"/>
        <v>121.02289575952427</v>
      </c>
      <c r="M293" s="47"/>
      <c r="N293" s="47"/>
      <c r="O293" s="47"/>
      <c r="P293" s="47"/>
      <c r="Q293" s="47"/>
      <c r="R293" s="178" t="s">
        <v>554</v>
      </c>
      <c r="T293" s="68"/>
      <c r="U293" s="63"/>
    </row>
    <row r="294" spans="1:22" x14ac:dyDescent="0.2">
      <c r="A294" s="229"/>
      <c r="B294" s="5" t="s">
        <v>216</v>
      </c>
      <c r="C294" s="8">
        <v>3702167447</v>
      </c>
      <c r="D294" s="36" t="s">
        <v>261</v>
      </c>
      <c r="E294" s="13" t="s">
        <v>551</v>
      </c>
      <c r="F294" s="12" t="s">
        <v>117</v>
      </c>
      <c r="G294" s="77" t="s">
        <v>387</v>
      </c>
      <c r="H294" s="25">
        <v>3498.65</v>
      </c>
      <c r="I294" s="25">
        <v>3498.65</v>
      </c>
      <c r="J294" s="25">
        <v>3521.11</v>
      </c>
      <c r="K294" s="22">
        <f t="shared" si="98"/>
        <v>100</v>
      </c>
      <c r="L294" s="22">
        <f t="shared" si="98"/>
        <v>100.64196189958984</v>
      </c>
      <c r="M294" s="33">
        <v>3308.84</v>
      </c>
      <c r="N294" s="33">
        <v>3308.84</v>
      </c>
      <c r="O294" s="87">
        <v>3521.11</v>
      </c>
      <c r="P294" s="47">
        <f>IFERROR(N294/M294*100,"")</f>
        <v>100</v>
      </c>
      <c r="Q294" s="51">
        <f>IFERROR(O294/N294*100,"")</f>
        <v>106.41523917747608</v>
      </c>
      <c r="R294" s="178" t="s">
        <v>347</v>
      </c>
      <c r="S294" s="68">
        <f>IF(G294=20%,ROUND(N294/1.2,2),IF(G294=5%,ROUND(N294/1.05,2),N294))</f>
        <v>3308.84</v>
      </c>
      <c r="T294" s="68">
        <f>IF($G294=20%,ROUND(O294/1.2,2),IF($G294=5%,ROUND(O294/1.05,2),O294))</f>
        <v>3521.11</v>
      </c>
      <c r="U294" s="65">
        <f>IFERROR(T294/J294,"")</f>
        <v>1</v>
      </c>
      <c r="V294" s="117" t="s">
        <v>552</v>
      </c>
    </row>
    <row r="295" spans="1:22" x14ac:dyDescent="0.2">
      <c r="A295" s="229"/>
      <c r="B295" s="5" t="s">
        <v>569</v>
      </c>
      <c r="C295" s="8">
        <v>3702718486</v>
      </c>
      <c r="D295" s="36" t="s">
        <v>341</v>
      </c>
      <c r="E295" s="13" t="s">
        <v>558</v>
      </c>
      <c r="F295" s="12" t="s">
        <v>220</v>
      </c>
      <c r="G295" s="77">
        <v>0.2</v>
      </c>
      <c r="H295" s="25"/>
      <c r="I295" s="25"/>
      <c r="J295" s="25">
        <v>3589.22</v>
      </c>
      <c r="K295" s="22"/>
      <c r="L295" s="22" t="str">
        <f t="shared" si="98"/>
        <v/>
      </c>
      <c r="M295" s="33"/>
      <c r="N295" s="33"/>
      <c r="O295" s="87">
        <v>3521.11</v>
      </c>
      <c r="P295" s="47"/>
      <c r="Q295" s="47">
        <f>O295/N294*100</f>
        <v>106.41523917747608</v>
      </c>
      <c r="R295" s="178" t="s">
        <v>553</v>
      </c>
      <c r="T295" s="68">
        <f>IF($G295=20%,ROUND(O295/1.2,2),IF($G295=5%,ROUND(O295/1.05,2),O295))</f>
        <v>2934.26</v>
      </c>
      <c r="U295" s="63">
        <f>IFERROR(T295/J295,"")</f>
        <v>0.8175202411666046</v>
      </c>
    </row>
    <row r="296" spans="1:22" x14ac:dyDescent="0.2">
      <c r="A296" s="229"/>
      <c r="B296" s="5" t="s">
        <v>93</v>
      </c>
      <c r="C296" s="180">
        <v>7729314745</v>
      </c>
      <c r="D296" s="36" t="s">
        <v>257</v>
      </c>
      <c r="E296" s="13" t="s">
        <v>335</v>
      </c>
      <c r="F296" s="12" t="s">
        <v>118</v>
      </c>
      <c r="G296" s="77">
        <v>0.2</v>
      </c>
      <c r="H296" s="25">
        <v>4232.37</v>
      </c>
      <c r="I296" s="25">
        <v>4232.37</v>
      </c>
      <c r="J296" s="25">
        <v>4640.41</v>
      </c>
      <c r="K296" s="22">
        <f t="shared" si="98"/>
        <v>100</v>
      </c>
      <c r="L296" s="22">
        <f t="shared" si="98"/>
        <v>109.64093403932075</v>
      </c>
      <c r="M296" s="47"/>
      <c r="N296" s="47"/>
      <c r="O296" s="47"/>
      <c r="P296" s="47"/>
      <c r="Q296" s="47"/>
      <c r="R296" s="178" t="s">
        <v>366</v>
      </c>
      <c r="T296" s="68"/>
      <c r="U296" s="63"/>
    </row>
    <row r="297" spans="1:22" x14ac:dyDescent="0.2">
      <c r="A297" s="229"/>
      <c r="B297" s="5" t="s">
        <v>210</v>
      </c>
      <c r="C297" s="180">
        <v>3711050614</v>
      </c>
      <c r="D297" s="36" t="s">
        <v>261</v>
      </c>
      <c r="E297" s="13" t="s">
        <v>335</v>
      </c>
      <c r="F297" s="82" t="s">
        <v>220</v>
      </c>
      <c r="G297" s="83">
        <v>0.05</v>
      </c>
      <c r="H297" s="25">
        <v>2880</v>
      </c>
      <c r="I297" s="21">
        <v>2802.84</v>
      </c>
      <c r="J297" s="21">
        <v>3115.31</v>
      </c>
      <c r="K297" s="22">
        <f t="shared" si="98"/>
        <v>97.32083333333334</v>
      </c>
      <c r="L297" s="22">
        <f t="shared" si="98"/>
        <v>111.1483352599506</v>
      </c>
      <c r="M297" s="46">
        <v>2731.14</v>
      </c>
      <c r="N297" s="46">
        <v>2731.14</v>
      </c>
      <c r="O297" s="46">
        <v>3108.04</v>
      </c>
      <c r="P297" s="47">
        <f t="shared" ref="P297:Q300" si="99">IFERROR(N297/M297*100,"")</f>
        <v>100</v>
      </c>
      <c r="Q297" s="47">
        <f t="shared" si="99"/>
        <v>113.80009812752185</v>
      </c>
      <c r="R297" s="178" t="s">
        <v>361</v>
      </c>
      <c r="S297" s="68">
        <f>IF(G297=20%,ROUND(N297/1.2,2),IF(G297=5%,ROUND(N297/1.05,2),N297))</f>
        <v>2601.09</v>
      </c>
      <c r="T297" s="68">
        <f>IF($G297=20%,ROUND(O297/1.2,2),IF($G297=5%,ROUND(O297/1.05,2),O297))</f>
        <v>2960.04</v>
      </c>
      <c r="U297" s="63">
        <f>IFERROR(T297/J297,"")</f>
        <v>0.95015905319213823</v>
      </c>
    </row>
    <row r="298" spans="1:22" x14ac:dyDescent="0.2">
      <c r="A298" s="229" t="s">
        <v>39</v>
      </c>
      <c r="B298" s="5" t="s">
        <v>96</v>
      </c>
      <c r="C298" s="8">
        <v>3705066140</v>
      </c>
      <c r="D298" s="36"/>
      <c r="E298" s="43"/>
      <c r="F298" s="12"/>
      <c r="G298" s="77"/>
      <c r="H298" s="21"/>
      <c r="I298" s="23"/>
      <c r="J298" s="23"/>
      <c r="K298" s="22" t="str">
        <f t="shared" si="98"/>
        <v/>
      </c>
      <c r="L298" s="22" t="str">
        <f t="shared" si="98"/>
        <v/>
      </c>
      <c r="M298" s="47"/>
      <c r="N298" s="34"/>
      <c r="O298" s="47"/>
      <c r="P298" s="47" t="str">
        <f t="shared" si="99"/>
        <v/>
      </c>
      <c r="Q298" s="47" t="str">
        <f t="shared" si="99"/>
        <v/>
      </c>
      <c r="R298" s="92"/>
      <c r="S298" s="96"/>
      <c r="T298" s="68"/>
      <c r="U298" s="63"/>
    </row>
    <row r="299" spans="1:22" ht="31.5" x14ac:dyDescent="0.2">
      <c r="A299" s="229"/>
      <c r="B299" s="6" t="s">
        <v>102</v>
      </c>
      <c r="C299" s="8">
        <v>3705066140</v>
      </c>
      <c r="D299" s="36" t="s">
        <v>258</v>
      </c>
      <c r="E299" s="13" t="s">
        <v>335</v>
      </c>
      <c r="F299" s="12" t="s">
        <v>220</v>
      </c>
      <c r="G299" s="77">
        <v>0.2</v>
      </c>
      <c r="H299" s="21">
        <v>2399.21</v>
      </c>
      <c r="I299" s="21">
        <v>2399.21</v>
      </c>
      <c r="J299" s="21">
        <v>2901.94</v>
      </c>
      <c r="K299" s="22">
        <f t="shared" si="98"/>
        <v>100</v>
      </c>
      <c r="L299" s="22">
        <f t="shared" si="98"/>
        <v>120.95398068530892</v>
      </c>
      <c r="M299" s="46">
        <v>2879.05</v>
      </c>
      <c r="N299" s="46">
        <v>2879.05</v>
      </c>
      <c r="O299" s="46">
        <v>3276.36</v>
      </c>
      <c r="P299" s="47">
        <f t="shared" si="99"/>
        <v>100</v>
      </c>
      <c r="Q299" s="47">
        <f t="shared" si="99"/>
        <v>113.80003820704746</v>
      </c>
      <c r="R299" s="178" t="s">
        <v>394</v>
      </c>
      <c r="S299" s="68">
        <f>IF(G299=20%,ROUND(N299/1.2,2),IF(G299=5%,ROUND(N299/1.05,2),N299))</f>
        <v>2399.21</v>
      </c>
      <c r="T299" s="68">
        <f t="shared" ref="T299:T300" si="100">IF($G299=20%,ROUND(O299/1.2,2),IF($G299=5%,ROUND(O299/1.05,2),O299))</f>
        <v>2730.3</v>
      </c>
      <c r="U299" s="63">
        <f>IFERROR(T299/J299,"")</f>
        <v>0.940853360165958</v>
      </c>
    </row>
    <row r="300" spans="1:22" x14ac:dyDescent="0.2">
      <c r="A300" s="229"/>
      <c r="B300" s="6" t="s">
        <v>73</v>
      </c>
      <c r="C300" s="8">
        <v>3705066140</v>
      </c>
      <c r="D300" s="36" t="s">
        <v>257</v>
      </c>
      <c r="E300" s="13" t="s">
        <v>335</v>
      </c>
      <c r="F300" s="12" t="s">
        <v>220</v>
      </c>
      <c r="G300" s="77">
        <v>0.2</v>
      </c>
      <c r="H300" s="21">
        <v>1966.1</v>
      </c>
      <c r="I300" s="21">
        <v>1966.1</v>
      </c>
      <c r="J300" s="21">
        <v>2231.37</v>
      </c>
      <c r="K300" s="22">
        <f t="shared" si="98"/>
        <v>100</v>
      </c>
      <c r="L300" s="22">
        <f t="shared" si="98"/>
        <v>113.49219266568333</v>
      </c>
      <c r="M300" s="46">
        <v>2359.3200000000002</v>
      </c>
      <c r="N300" s="46">
        <v>2359.3200000000002</v>
      </c>
      <c r="O300" s="46">
        <v>2677.64</v>
      </c>
      <c r="P300" s="47">
        <f t="shared" si="99"/>
        <v>100</v>
      </c>
      <c r="Q300" s="51">
        <f t="shared" si="99"/>
        <v>113.49202312530728</v>
      </c>
      <c r="R300" s="178" t="s">
        <v>393</v>
      </c>
      <c r="S300" s="68">
        <f>IF(G300=20%,ROUND(N300/1.2,2),IF(G300=5%,ROUND(N300/1.05,2),N300))</f>
        <v>1966.1</v>
      </c>
      <c r="T300" s="68">
        <f t="shared" si="100"/>
        <v>2231.37</v>
      </c>
      <c r="U300" s="65">
        <f>IFERROR(T300/J300,"")</f>
        <v>1</v>
      </c>
    </row>
    <row r="301" spans="1:22" ht="31.5" x14ac:dyDescent="0.2">
      <c r="A301" s="229"/>
      <c r="B301" s="49" t="s">
        <v>349</v>
      </c>
      <c r="C301" s="9">
        <v>7704799174</v>
      </c>
      <c r="D301" s="36" t="s">
        <v>258</v>
      </c>
      <c r="E301" s="13" t="s">
        <v>335</v>
      </c>
      <c r="F301" s="82" t="s">
        <v>118</v>
      </c>
      <c r="G301" s="83">
        <v>0.05</v>
      </c>
      <c r="H301" s="25">
        <v>2423.9899999999998</v>
      </c>
      <c r="I301" s="21">
        <v>2423.9899999999998</v>
      </c>
      <c r="J301" s="21">
        <v>2721.25</v>
      </c>
      <c r="K301" s="22">
        <f t="shared" si="98"/>
        <v>100</v>
      </c>
      <c r="L301" s="22">
        <f t="shared" si="98"/>
        <v>112.26325191110524</v>
      </c>
      <c r="M301" s="47"/>
      <c r="N301" s="34"/>
      <c r="O301" s="47"/>
      <c r="P301" s="47"/>
      <c r="Q301" s="47"/>
      <c r="R301" s="178" t="s">
        <v>337</v>
      </c>
      <c r="U301" s="63"/>
    </row>
    <row r="302" spans="1:22" x14ac:dyDescent="0.2">
      <c r="A302" s="229"/>
      <c r="B302" s="5" t="s">
        <v>38</v>
      </c>
      <c r="C302" s="8">
        <v>3706008060</v>
      </c>
      <c r="D302" s="36" t="s">
        <v>258</v>
      </c>
      <c r="E302" s="13" t="s">
        <v>335</v>
      </c>
      <c r="F302" s="12" t="s">
        <v>118</v>
      </c>
      <c r="G302" s="77">
        <v>0.2</v>
      </c>
      <c r="H302" s="21">
        <v>1673.59</v>
      </c>
      <c r="I302" s="21">
        <v>1673.59</v>
      </c>
      <c r="J302" s="21">
        <v>1872.91</v>
      </c>
      <c r="K302" s="22">
        <f t="shared" si="98"/>
        <v>100</v>
      </c>
      <c r="L302" s="22">
        <f t="shared" si="98"/>
        <v>111.90972699406665</v>
      </c>
      <c r="M302" s="47"/>
      <c r="N302" s="34"/>
      <c r="O302" s="34"/>
      <c r="P302" s="34"/>
      <c r="Q302" s="34"/>
      <c r="R302" s="178" t="s">
        <v>355</v>
      </c>
      <c r="T302" s="68"/>
      <c r="U302" s="63"/>
    </row>
    <row r="303" spans="1:22" ht="31.5" x14ac:dyDescent="0.2">
      <c r="A303" s="229"/>
      <c r="B303" s="5" t="s">
        <v>151</v>
      </c>
      <c r="C303" s="8">
        <v>3705062837</v>
      </c>
      <c r="D303" s="36" t="s">
        <v>258</v>
      </c>
      <c r="E303" s="13" t="s">
        <v>335</v>
      </c>
      <c r="F303" s="12" t="s">
        <v>117</v>
      </c>
      <c r="G303" s="77" t="s">
        <v>387</v>
      </c>
      <c r="H303" s="21">
        <v>5422.71</v>
      </c>
      <c r="I303" s="21">
        <v>5422.71</v>
      </c>
      <c r="J303" s="21">
        <v>5739.68</v>
      </c>
      <c r="K303" s="22">
        <f t="shared" si="98"/>
        <v>100</v>
      </c>
      <c r="L303" s="22">
        <f t="shared" si="98"/>
        <v>105.84523236536714</v>
      </c>
      <c r="M303" s="46">
        <v>3051.09</v>
      </c>
      <c r="N303" s="46">
        <v>3051.09</v>
      </c>
      <c r="O303" s="46">
        <v>3472.14</v>
      </c>
      <c r="P303" s="47">
        <f>IFERROR(N303/M303*100,"")</f>
        <v>100</v>
      </c>
      <c r="Q303" s="47">
        <f>IFERROR(O303/N303*100,"")</f>
        <v>113.79998623442769</v>
      </c>
      <c r="R303" s="178" t="s">
        <v>389</v>
      </c>
      <c r="S303" s="68">
        <f>IF(G303=20%,ROUND(N303/1.2,2),IF(G303=5%,ROUND(N303/1.05,2),N303))</f>
        <v>3051.09</v>
      </c>
      <c r="T303" s="68">
        <f>IF($G303=20%,ROUND(O303/1.2,2),IF($G303=5%,ROUND(O303/1.05,2),O303))</f>
        <v>3472.14</v>
      </c>
      <c r="U303" s="63">
        <f>IFERROR(T303/J303,"")</f>
        <v>0.60493616368856795</v>
      </c>
    </row>
    <row r="304" spans="1:22" x14ac:dyDescent="0.2">
      <c r="A304" s="229"/>
      <c r="B304" s="5" t="s">
        <v>24</v>
      </c>
      <c r="C304" s="8">
        <v>3730001965</v>
      </c>
      <c r="D304" s="72"/>
      <c r="E304" s="43"/>
      <c r="F304" s="12"/>
      <c r="G304" s="77"/>
      <c r="H304" s="21"/>
      <c r="I304" s="23"/>
      <c r="J304" s="23"/>
      <c r="K304" s="22" t="str">
        <f t="shared" si="98"/>
        <v/>
      </c>
      <c r="L304" s="22" t="str">
        <f t="shared" si="98"/>
        <v/>
      </c>
      <c r="M304" s="47"/>
      <c r="N304" s="34"/>
      <c r="O304" s="47"/>
      <c r="P304" s="47" t="str">
        <f>IFERROR(N304/M304*100,"")</f>
        <v/>
      </c>
      <c r="Q304" s="47" t="str">
        <f>IFERROR(O304/N304*100,"")</f>
        <v/>
      </c>
      <c r="R304" s="254" t="s">
        <v>365</v>
      </c>
      <c r="T304" s="68"/>
      <c r="U304" s="63"/>
    </row>
    <row r="305" spans="1:21" x14ac:dyDescent="0.2">
      <c r="A305" s="229"/>
      <c r="B305" s="6" t="s">
        <v>179</v>
      </c>
      <c r="C305" s="8">
        <v>3730001965</v>
      </c>
      <c r="D305" s="36" t="s">
        <v>258</v>
      </c>
      <c r="E305" s="13" t="s">
        <v>335</v>
      </c>
      <c r="F305" s="12" t="s">
        <v>118</v>
      </c>
      <c r="G305" s="77">
        <v>0.2</v>
      </c>
      <c r="H305" s="21">
        <v>1440.52</v>
      </c>
      <c r="I305" s="21">
        <v>1440.52</v>
      </c>
      <c r="J305" s="21">
        <v>1610.32</v>
      </c>
      <c r="K305" s="22">
        <f t="shared" si="98"/>
        <v>100</v>
      </c>
      <c r="L305" s="22">
        <f t="shared" si="98"/>
        <v>111.78741010190765</v>
      </c>
      <c r="M305" s="47"/>
      <c r="N305" s="34"/>
      <c r="O305" s="34"/>
      <c r="P305" s="34"/>
      <c r="Q305" s="34"/>
      <c r="R305" s="254"/>
      <c r="T305" s="68"/>
      <c r="U305" s="63"/>
    </row>
    <row r="306" spans="1:21" x14ac:dyDescent="0.2">
      <c r="A306" s="229"/>
      <c r="B306" s="6" t="s">
        <v>180</v>
      </c>
      <c r="C306" s="8">
        <v>3730001965</v>
      </c>
      <c r="D306" s="36" t="s">
        <v>258</v>
      </c>
      <c r="E306" s="13" t="s">
        <v>335</v>
      </c>
      <c r="F306" s="12" t="s">
        <v>118</v>
      </c>
      <c r="G306" s="77">
        <v>0.2</v>
      </c>
      <c r="H306" s="21">
        <v>1296.6400000000001</v>
      </c>
      <c r="I306" s="21">
        <v>1296.6400000000001</v>
      </c>
      <c r="J306" s="21">
        <v>1445.68</v>
      </c>
      <c r="K306" s="22">
        <f t="shared" si="98"/>
        <v>100</v>
      </c>
      <c r="L306" s="22">
        <f t="shared" si="98"/>
        <v>111.49432379072061</v>
      </c>
      <c r="M306" s="47"/>
      <c r="N306" s="34"/>
      <c r="O306" s="34"/>
      <c r="P306" s="34"/>
      <c r="Q306" s="34"/>
      <c r="R306" s="254"/>
      <c r="T306" s="68"/>
      <c r="U306" s="63"/>
    </row>
    <row r="307" spans="1:21" x14ac:dyDescent="0.2">
      <c r="A307" s="229"/>
      <c r="B307" s="6" t="s">
        <v>73</v>
      </c>
      <c r="C307" s="8">
        <v>3730001965</v>
      </c>
      <c r="D307" s="36" t="s">
        <v>258</v>
      </c>
      <c r="E307" s="13" t="s">
        <v>335</v>
      </c>
      <c r="F307" s="12" t="s">
        <v>118</v>
      </c>
      <c r="G307" s="77">
        <v>0.2</v>
      </c>
      <c r="H307" s="21">
        <v>1697.04</v>
      </c>
      <c r="I307" s="21">
        <v>1697.04</v>
      </c>
      <c r="J307" s="21">
        <v>1993.21</v>
      </c>
      <c r="K307" s="22">
        <f t="shared" si="98"/>
        <v>100</v>
      </c>
      <c r="L307" s="22">
        <f t="shared" si="98"/>
        <v>117.45215198227503</v>
      </c>
      <c r="M307" s="47"/>
      <c r="N307" s="34"/>
      <c r="O307" s="34"/>
      <c r="P307" s="34"/>
      <c r="Q307" s="34"/>
      <c r="R307" s="254"/>
      <c r="T307" s="68"/>
      <c r="U307" s="63"/>
    </row>
    <row r="308" spans="1:21" ht="31.5" x14ac:dyDescent="0.2">
      <c r="A308" s="229" t="s">
        <v>20</v>
      </c>
      <c r="B308" s="5" t="s">
        <v>153</v>
      </c>
      <c r="C308" s="180">
        <v>3706019048</v>
      </c>
      <c r="D308" s="72"/>
      <c r="E308" s="43"/>
      <c r="F308" s="12"/>
      <c r="G308" s="77"/>
      <c r="H308" s="21"/>
      <c r="I308" s="23"/>
      <c r="J308" s="23"/>
      <c r="K308" s="22" t="str">
        <f t="shared" si="98"/>
        <v/>
      </c>
      <c r="L308" s="22" t="str">
        <f t="shared" si="98"/>
        <v/>
      </c>
      <c r="M308" s="47"/>
      <c r="N308" s="34"/>
      <c r="O308" s="47"/>
      <c r="P308" s="47" t="str">
        <f>IFERROR(N308/M308*100,"")</f>
        <v/>
      </c>
      <c r="Q308" s="47" t="str">
        <f>IFERROR(O308/N308*100,"")</f>
        <v/>
      </c>
      <c r="R308" s="89"/>
      <c r="S308" s="97"/>
      <c r="T308" s="68"/>
      <c r="U308" s="63"/>
    </row>
    <row r="309" spans="1:21" ht="31.5" x14ac:dyDescent="0.2">
      <c r="A309" s="229"/>
      <c r="B309" s="6" t="s">
        <v>72</v>
      </c>
      <c r="C309" s="180">
        <v>3706019048</v>
      </c>
      <c r="D309" s="36" t="s">
        <v>258</v>
      </c>
      <c r="E309" s="13" t="s">
        <v>335</v>
      </c>
      <c r="F309" s="82" t="s">
        <v>220</v>
      </c>
      <c r="G309" s="83">
        <v>0.05</v>
      </c>
      <c r="H309" s="21">
        <v>1950.48</v>
      </c>
      <c r="I309" s="21">
        <v>1950.48</v>
      </c>
      <c r="J309" s="21">
        <v>2176.4699999999998</v>
      </c>
      <c r="K309" s="22">
        <f t="shared" ref="K309:L325" si="101">IFERROR(I309/H309*100,"")</f>
        <v>100</v>
      </c>
      <c r="L309" s="22">
        <f t="shared" si="101"/>
        <v>111.58637873754151</v>
      </c>
      <c r="M309" s="47"/>
      <c r="N309" s="34"/>
      <c r="O309" s="47"/>
      <c r="P309" s="47"/>
      <c r="Q309" s="47"/>
      <c r="R309" s="254" t="s">
        <v>487</v>
      </c>
      <c r="T309" s="68"/>
      <c r="U309" s="63"/>
    </row>
    <row r="310" spans="1:21" x14ac:dyDescent="0.2">
      <c r="A310" s="229"/>
      <c r="B310" s="6" t="s">
        <v>103</v>
      </c>
      <c r="C310" s="180">
        <v>3706019048</v>
      </c>
      <c r="D310" s="36" t="s">
        <v>258</v>
      </c>
      <c r="E310" s="13" t="s">
        <v>335</v>
      </c>
      <c r="F310" s="82" t="s">
        <v>220</v>
      </c>
      <c r="G310" s="83">
        <v>0.05</v>
      </c>
      <c r="H310" s="21">
        <v>2625.91</v>
      </c>
      <c r="I310" s="21">
        <v>2625.91</v>
      </c>
      <c r="J310" s="21">
        <v>2625.91</v>
      </c>
      <c r="K310" s="22">
        <f t="shared" si="101"/>
        <v>100</v>
      </c>
      <c r="L310" s="22">
        <f t="shared" si="101"/>
        <v>100</v>
      </c>
      <c r="M310" s="46">
        <v>2411.4</v>
      </c>
      <c r="N310" s="46">
        <v>2411.4</v>
      </c>
      <c r="O310" s="46">
        <v>2744.17</v>
      </c>
      <c r="P310" s="47">
        <f t="shared" ref="P310:Q316" si="102">IFERROR(N310/M310*100,"")</f>
        <v>100</v>
      </c>
      <c r="Q310" s="47">
        <f t="shared" si="102"/>
        <v>113.79986729700589</v>
      </c>
      <c r="R310" s="254"/>
      <c r="S310" s="68">
        <f t="shared" ref="S310:S316" si="103">IF(G310=20%,ROUND(N310/1.2,2),IF(G310=5%,ROUND(N310/1.05,2),N310))</f>
        <v>2296.5700000000002</v>
      </c>
      <c r="T310" s="68">
        <f t="shared" ref="T310:T316" si="104">IF($G310=20%,ROUND(O310/1.2,2),IF($G310=5%,ROUND(O310/1.05,2),O310))</f>
        <v>2613.5</v>
      </c>
      <c r="U310" s="63">
        <f t="shared" ref="U310:U316" si="105">IFERROR(T310/J310,"")</f>
        <v>0.9952740192923597</v>
      </c>
    </row>
    <row r="311" spans="1:21" x14ac:dyDescent="0.2">
      <c r="A311" s="229"/>
      <c r="B311" s="6" t="s">
        <v>91</v>
      </c>
      <c r="C311" s="180">
        <v>3706019048</v>
      </c>
      <c r="D311" s="36" t="s">
        <v>263</v>
      </c>
      <c r="E311" s="13" t="s">
        <v>335</v>
      </c>
      <c r="F311" s="82" t="s">
        <v>220</v>
      </c>
      <c r="G311" s="83">
        <v>0.05</v>
      </c>
      <c r="H311" s="21">
        <v>3917.17</v>
      </c>
      <c r="I311" s="21">
        <v>3917.17</v>
      </c>
      <c r="J311" s="21">
        <v>4611.17</v>
      </c>
      <c r="K311" s="22">
        <f t="shared" si="101"/>
        <v>100</v>
      </c>
      <c r="L311" s="22">
        <f t="shared" si="101"/>
        <v>117.71687212962418</v>
      </c>
      <c r="M311" s="46">
        <v>3139.31</v>
      </c>
      <c r="N311" s="46">
        <v>3139.31</v>
      </c>
      <c r="O311" s="86">
        <v>3572.53</v>
      </c>
      <c r="P311" s="47">
        <f t="shared" si="102"/>
        <v>100</v>
      </c>
      <c r="Q311" s="47">
        <f t="shared" si="102"/>
        <v>113.79984773724163</v>
      </c>
      <c r="R311" s="178" t="s">
        <v>353</v>
      </c>
      <c r="S311" s="68">
        <f t="shared" si="103"/>
        <v>2989.82</v>
      </c>
      <c r="T311" s="68">
        <f t="shared" si="104"/>
        <v>3402.41</v>
      </c>
      <c r="U311" s="63">
        <f t="shared" si="105"/>
        <v>0.7378626248869592</v>
      </c>
    </row>
    <row r="312" spans="1:21" x14ac:dyDescent="0.2">
      <c r="A312" s="229"/>
      <c r="B312" s="6" t="s">
        <v>522</v>
      </c>
      <c r="C312" s="180">
        <v>3706019048</v>
      </c>
      <c r="D312" s="36" t="s">
        <v>258</v>
      </c>
      <c r="E312" s="13" t="s">
        <v>335</v>
      </c>
      <c r="F312" s="82" t="s">
        <v>220</v>
      </c>
      <c r="G312" s="83">
        <v>0.05</v>
      </c>
      <c r="H312" s="21">
        <v>14806.63</v>
      </c>
      <c r="I312" s="21">
        <v>14806.63</v>
      </c>
      <c r="J312" s="21">
        <v>16600.48</v>
      </c>
      <c r="K312" s="22">
        <f t="shared" si="101"/>
        <v>100</v>
      </c>
      <c r="L312" s="22">
        <f t="shared" si="101"/>
        <v>112.11518083453156</v>
      </c>
      <c r="M312" s="46">
        <v>3486.57</v>
      </c>
      <c r="N312" s="46">
        <v>3486.57</v>
      </c>
      <c r="O312" s="106">
        <v>3729.4</v>
      </c>
      <c r="P312" s="47">
        <f t="shared" si="102"/>
        <v>100</v>
      </c>
      <c r="Q312" s="47">
        <f t="shared" si="102"/>
        <v>106.96472464341747</v>
      </c>
      <c r="R312" s="254" t="s">
        <v>473</v>
      </c>
      <c r="S312" s="68">
        <f t="shared" si="103"/>
        <v>3320.54</v>
      </c>
      <c r="T312" s="68">
        <f t="shared" si="104"/>
        <v>3551.81</v>
      </c>
      <c r="U312" s="63">
        <f t="shared" si="105"/>
        <v>0.21395827108613727</v>
      </c>
    </row>
    <row r="313" spans="1:21" x14ac:dyDescent="0.2">
      <c r="A313" s="229"/>
      <c r="B313" s="6" t="s">
        <v>523</v>
      </c>
      <c r="C313" s="180">
        <v>3706019048</v>
      </c>
      <c r="D313" s="36" t="s">
        <v>258</v>
      </c>
      <c r="E313" s="13" t="s">
        <v>335</v>
      </c>
      <c r="F313" s="82" t="s">
        <v>220</v>
      </c>
      <c r="G313" s="83">
        <v>0.05</v>
      </c>
      <c r="H313" s="21">
        <v>9309.35</v>
      </c>
      <c r="I313" s="21">
        <v>9297.7900000000009</v>
      </c>
      <c r="J313" s="21">
        <v>9297.7900000000009</v>
      </c>
      <c r="K313" s="22">
        <f t="shared" si="101"/>
        <v>99.875823768576751</v>
      </c>
      <c r="L313" s="22">
        <f t="shared" si="101"/>
        <v>100</v>
      </c>
      <c r="M313" s="46">
        <v>3486.57</v>
      </c>
      <c r="N313" s="46">
        <v>3486.57</v>
      </c>
      <c r="O313" s="106">
        <v>3729.4</v>
      </c>
      <c r="P313" s="47">
        <f t="shared" si="102"/>
        <v>100</v>
      </c>
      <c r="Q313" s="47">
        <f t="shared" si="102"/>
        <v>106.96472464341747</v>
      </c>
      <c r="R313" s="254"/>
      <c r="S313" s="68">
        <f t="shared" si="103"/>
        <v>3320.54</v>
      </c>
      <c r="T313" s="68">
        <f t="shared" si="104"/>
        <v>3551.81</v>
      </c>
      <c r="U313" s="63">
        <f t="shared" si="105"/>
        <v>0.38200583149329032</v>
      </c>
    </row>
    <row r="314" spans="1:21" x14ac:dyDescent="0.2">
      <c r="A314" s="229"/>
      <c r="B314" s="6" t="s">
        <v>524</v>
      </c>
      <c r="C314" s="180">
        <v>3706019048</v>
      </c>
      <c r="D314" s="36" t="s">
        <v>258</v>
      </c>
      <c r="E314" s="13" t="s">
        <v>335</v>
      </c>
      <c r="F314" s="82" t="s">
        <v>220</v>
      </c>
      <c r="G314" s="83">
        <v>0.05</v>
      </c>
      <c r="H314" s="21">
        <v>14620.27</v>
      </c>
      <c r="I314" s="21">
        <v>14620.27</v>
      </c>
      <c r="J314" s="21">
        <v>17369.64</v>
      </c>
      <c r="K314" s="22">
        <f t="shared" si="101"/>
        <v>100</v>
      </c>
      <c r="L314" s="22">
        <f t="shared" si="101"/>
        <v>118.80519306414996</v>
      </c>
      <c r="M314" s="46">
        <v>3486.57</v>
      </c>
      <c r="N314" s="46">
        <v>3486.57</v>
      </c>
      <c r="O314" s="106">
        <v>3729.4</v>
      </c>
      <c r="P314" s="47">
        <f t="shared" si="102"/>
        <v>100</v>
      </c>
      <c r="Q314" s="47">
        <f t="shared" si="102"/>
        <v>106.96472464341747</v>
      </c>
      <c r="R314" s="254"/>
      <c r="S314" s="68">
        <f t="shared" si="103"/>
        <v>3320.54</v>
      </c>
      <c r="T314" s="68">
        <f t="shared" si="104"/>
        <v>3551.81</v>
      </c>
      <c r="U314" s="63">
        <f t="shared" si="105"/>
        <v>0.20448380047024578</v>
      </c>
    </row>
    <row r="315" spans="1:21" x14ac:dyDescent="0.2">
      <c r="A315" s="229"/>
      <c r="B315" s="6" t="s">
        <v>43</v>
      </c>
      <c r="C315" s="180">
        <v>3706019048</v>
      </c>
      <c r="D315" s="36" t="s">
        <v>258</v>
      </c>
      <c r="E315" s="13" t="s">
        <v>335</v>
      </c>
      <c r="F315" s="82" t="s">
        <v>220</v>
      </c>
      <c r="G315" s="83">
        <v>0.05</v>
      </c>
      <c r="H315" s="21">
        <v>11048.63</v>
      </c>
      <c r="I315" s="21">
        <v>11048.63</v>
      </c>
      <c r="J315" s="21">
        <v>11844.16</v>
      </c>
      <c r="K315" s="22">
        <f t="shared" si="101"/>
        <v>100</v>
      </c>
      <c r="L315" s="22">
        <f t="shared" si="101"/>
        <v>107.20025921765865</v>
      </c>
      <c r="M315" s="46">
        <v>3486.57</v>
      </c>
      <c r="N315" s="46">
        <v>3486.57</v>
      </c>
      <c r="O315" s="106">
        <v>3729.4</v>
      </c>
      <c r="P315" s="47">
        <f t="shared" si="102"/>
        <v>100</v>
      </c>
      <c r="Q315" s="47">
        <f t="shared" si="102"/>
        <v>106.96472464341747</v>
      </c>
      <c r="R315" s="254"/>
      <c r="S315" s="68">
        <f t="shared" si="103"/>
        <v>3320.54</v>
      </c>
      <c r="T315" s="68">
        <f t="shared" si="104"/>
        <v>3551.81</v>
      </c>
      <c r="U315" s="63">
        <f t="shared" si="105"/>
        <v>0.2998785899548807</v>
      </c>
    </row>
    <row r="316" spans="1:21" x14ac:dyDescent="0.2">
      <c r="A316" s="229"/>
      <c r="B316" s="6" t="s">
        <v>525</v>
      </c>
      <c r="C316" s="180">
        <v>3706019048</v>
      </c>
      <c r="D316" s="36" t="s">
        <v>258</v>
      </c>
      <c r="E316" s="13" t="s">
        <v>335</v>
      </c>
      <c r="F316" s="82" t="s">
        <v>220</v>
      </c>
      <c r="G316" s="83">
        <v>0.05</v>
      </c>
      <c r="H316" s="21">
        <v>12105.16</v>
      </c>
      <c r="I316" s="21">
        <v>12105.16</v>
      </c>
      <c r="J316" s="21">
        <v>13128.96</v>
      </c>
      <c r="K316" s="22">
        <f t="shared" si="101"/>
        <v>100</v>
      </c>
      <c r="L316" s="22">
        <f t="shared" si="101"/>
        <v>108.45755033390718</v>
      </c>
      <c r="M316" s="46">
        <v>3486.57</v>
      </c>
      <c r="N316" s="46">
        <v>3486.57</v>
      </c>
      <c r="O316" s="106">
        <v>3729.4</v>
      </c>
      <c r="P316" s="47">
        <f t="shared" si="102"/>
        <v>100</v>
      </c>
      <c r="Q316" s="47">
        <f t="shared" si="102"/>
        <v>106.96472464341747</v>
      </c>
      <c r="R316" s="254"/>
      <c r="S316" s="68">
        <f t="shared" si="103"/>
        <v>3320.54</v>
      </c>
      <c r="T316" s="68">
        <f t="shared" si="104"/>
        <v>3551.81</v>
      </c>
      <c r="U316" s="63">
        <f t="shared" si="105"/>
        <v>0.27053247172662576</v>
      </c>
    </row>
    <row r="317" spans="1:21" x14ac:dyDescent="0.2">
      <c r="A317" s="229"/>
      <c r="B317" s="6" t="s">
        <v>152</v>
      </c>
      <c r="C317" s="180">
        <v>3706019048</v>
      </c>
      <c r="D317" s="36" t="s">
        <v>258</v>
      </c>
      <c r="E317" s="13" t="s">
        <v>335</v>
      </c>
      <c r="F317" s="82" t="s">
        <v>118</v>
      </c>
      <c r="G317" s="83">
        <v>0.05</v>
      </c>
      <c r="H317" s="21">
        <v>4054.28</v>
      </c>
      <c r="I317" s="21">
        <v>4054.28</v>
      </c>
      <c r="J317" s="21">
        <v>4346.95</v>
      </c>
      <c r="K317" s="22">
        <f t="shared" si="101"/>
        <v>100</v>
      </c>
      <c r="L317" s="22">
        <f t="shared" si="101"/>
        <v>107.21879100604792</v>
      </c>
      <c r="M317" s="47"/>
      <c r="N317" s="34"/>
      <c r="O317" s="34"/>
      <c r="P317" s="47"/>
      <c r="Q317" s="47"/>
      <c r="R317" s="254"/>
      <c r="T317" s="68"/>
      <c r="U317" s="63"/>
    </row>
    <row r="318" spans="1:21" ht="31.5" x14ac:dyDescent="0.2">
      <c r="A318" s="229"/>
      <c r="B318" s="6" t="s">
        <v>154</v>
      </c>
      <c r="C318" s="180">
        <v>3706019048</v>
      </c>
      <c r="D318" s="36" t="s">
        <v>260</v>
      </c>
      <c r="E318" s="13" t="s">
        <v>335</v>
      </c>
      <c r="F318" s="82" t="s">
        <v>220</v>
      </c>
      <c r="G318" s="83">
        <v>0.05</v>
      </c>
      <c r="H318" s="21">
        <v>1893.5</v>
      </c>
      <c r="I318" s="21">
        <v>1803.33</v>
      </c>
      <c r="J318" s="21">
        <v>1803.33</v>
      </c>
      <c r="K318" s="22">
        <f t="shared" si="101"/>
        <v>95.23791919725376</v>
      </c>
      <c r="L318" s="22">
        <f t="shared" si="101"/>
        <v>100</v>
      </c>
      <c r="M318" s="46">
        <v>1893.5</v>
      </c>
      <c r="N318" s="46">
        <v>1893.5</v>
      </c>
      <c r="O318" s="46">
        <v>1893.5</v>
      </c>
      <c r="P318" s="47">
        <f>IFERROR(N318/M318*100,"")</f>
        <v>100</v>
      </c>
      <c r="Q318" s="51">
        <f>IFERROR(O318/N318*100,"")</f>
        <v>100</v>
      </c>
      <c r="R318" s="178" t="s">
        <v>352</v>
      </c>
      <c r="S318" s="68">
        <f>IF(G318=20%,ROUND(N318/1.2,2),IF(G318=5%,ROUND(N318/1.05,2),N318))</f>
        <v>1803.33</v>
      </c>
      <c r="T318" s="68">
        <f>IF($G318=20%,ROUND(O318/1.2,2),IF($G318=5%,ROUND(O318/1.05,2),O318))</f>
        <v>1803.33</v>
      </c>
      <c r="U318" s="65">
        <f>IFERROR(T318/J318,"")</f>
        <v>1</v>
      </c>
    </row>
    <row r="319" spans="1:21" ht="31.5" x14ac:dyDescent="0.2">
      <c r="A319" s="229"/>
      <c r="B319" s="6" t="s">
        <v>87</v>
      </c>
      <c r="C319" s="180">
        <v>3706019048</v>
      </c>
      <c r="D319" s="36" t="s">
        <v>338</v>
      </c>
      <c r="E319" s="13" t="s">
        <v>335</v>
      </c>
      <c r="F319" s="82" t="s">
        <v>118</v>
      </c>
      <c r="G319" s="83">
        <v>0.05</v>
      </c>
      <c r="H319" s="21">
        <v>467.87</v>
      </c>
      <c r="I319" s="21">
        <v>467.87</v>
      </c>
      <c r="J319" s="21">
        <v>501.41</v>
      </c>
      <c r="K319" s="22">
        <f t="shared" si="101"/>
        <v>100</v>
      </c>
      <c r="L319" s="22">
        <f t="shared" si="101"/>
        <v>107.16865796054461</v>
      </c>
      <c r="M319" s="47"/>
      <c r="N319" s="34"/>
      <c r="O319" s="34"/>
      <c r="P319" s="34"/>
      <c r="Q319" s="34"/>
      <c r="R319" s="254" t="s">
        <v>402</v>
      </c>
      <c r="T319" s="68"/>
      <c r="U319" s="63"/>
    </row>
    <row r="320" spans="1:21" ht="31.5" x14ac:dyDescent="0.2">
      <c r="A320" s="229"/>
      <c r="B320" s="6" t="s">
        <v>106</v>
      </c>
      <c r="C320" s="180">
        <v>3706019048</v>
      </c>
      <c r="D320" s="36" t="s">
        <v>338</v>
      </c>
      <c r="E320" s="13" t="s">
        <v>335</v>
      </c>
      <c r="F320" s="82" t="s">
        <v>118</v>
      </c>
      <c r="G320" s="83">
        <v>0.05</v>
      </c>
      <c r="H320" s="21">
        <v>3519.75</v>
      </c>
      <c r="I320" s="21">
        <v>2353.0500000000002</v>
      </c>
      <c r="J320" s="21">
        <v>2668.78</v>
      </c>
      <c r="K320" s="22">
        <f t="shared" si="101"/>
        <v>66.852759428936707</v>
      </c>
      <c r="L320" s="22">
        <f t="shared" si="101"/>
        <v>113.41790442192048</v>
      </c>
      <c r="M320" s="47"/>
      <c r="N320" s="34"/>
      <c r="O320" s="34"/>
      <c r="P320" s="34"/>
      <c r="Q320" s="34"/>
      <c r="R320" s="254"/>
      <c r="T320" s="68"/>
      <c r="U320" s="63"/>
    </row>
    <row r="321" spans="1:21" x14ac:dyDescent="0.2">
      <c r="A321" s="229"/>
      <c r="B321" s="5" t="s">
        <v>401</v>
      </c>
      <c r="C321" s="180">
        <v>3700020495</v>
      </c>
      <c r="D321" s="72"/>
      <c r="E321" s="43"/>
      <c r="F321" s="12"/>
      <c r="G321" s="77"/>
      <c r="H321" s="21"/>
      <c r="I321" s="23"/>
      <c r="J321" s="23"/>
      <c r="K321" s="21" t="str">
        <f t="shared" si="101"/>
        <v/>
      </c>
      <c r="L321" s="21" t="str">
        <f t="shared" si="101"/>
        <v/>
      </c>
      <c r="M321" s="46"/>
      <c r="N321" s="48"/>
      <c r="O321" s="46"/>
      <c r="P321" s="47"/>
      <c r="Q321" s="47"/>
      <c r="R321" s="254" t="s">
        <v>474</v>
      </c>
      <c r="T321" s="68"/>
      <c r="U321" s="63"/>
    </row>
    <row r="322" spans="1:21" ht="31.5" x14ac:dyDescent="0.2">
      <c r="A322" s="229"/>
      <c r="B322" s="6" t="s">
        <v>526</v>
      </c>
      <c r="C322" s="180">
        <v>3700020495</v>
      </c>
      <c r="D322" s="36" t="s">
        <v>341</v>
      </c>
      <c r="E322" s="13" t="s">
        <v>335</v>
      </c>
      <c r="F322" s="12" t="s">
        <v>117</v>
      </c>
      <c r="G322" s="77" t="s">
        <v>387</v>
      </c>
      <c r="H322" s="21">
        <v>4092.48</v>
      </c>
      <c r="I322" s="21">
        <v>4092.48</v>
      </c>
      <c r="J322" s="21">
        <v>4623.12</v>
      </c>
      <c r="K322" s="21">
        <f t="shared" si="101"/>
        <v>100</v>
      </c>
      <c r="L322" s="21">
        <f t="shared" si="101"/>
        <v>112.96622097114708</v>
      </c>
      <c r="M322" s="47"/>
      <c r="N322" s="34"/>
      <c r="O322" s="34"/>
      <c r="P322" s="34"/>
      <c r="Q322" s="34"/>
      <c r="R322" s="254"/>
      <c r="T322" s="68"/>
      <c r="U322" s="63"/>
    </row>
    <row r="323" spans="1:21" x14ac:dyDescent="0.2">
      <c r="A323" s="229"/>
      <c r="B323" s="6" t="s">
        <v>527</v>
      </c>
      <c r="C323" s="180">
        <v>3700020495</v>
      </c>
      <c r="D323" s="36" t="s">
        <v>341</v>
      </c>
      <c r="E323" s="13" t="s">
        <v>335</v>
      </c>
      <c r="F323" s="12" t="s">
        <v>117</v>
      </c>
      <c r="G323" s="77" t="s">
        <v>387</v>
      </c>
      <c r="H323" s="21">
        <v>4560.3500000000004</v>
      </c>
      <c r="I323" s="21">
        <v>4560.3500000000004</v>
      </c>
      <c r="J323" s="21">
        <v>5172.99</v>
      </c>
      <c r="K323" s="21">
        <f t="shared" si="101"/>
        <v>100</v>
      </c>
      <c r="L323" s="21">
        <f t="shared" si="101"/>
        <v>113.43405659653314</v>
      </c>
      <c r="M323" s="46">
        <v>3457.17</v>
      </c>
      <c r="N323" s="46">
        <v>3457.17</v>
      </c>
      <c r="O323" s="37">
        <v>3729.4</v>
      </c>
      <c r="P323" s="47">
        <f>IFERROR(N323/M323*100,"")</f>
        <v>100</v>
      </c>
      <c r="Q323" s="47">
        <f>IFERROR(O323/N323*100,"")</f>
        <v>107.87435966411833</v>
      </c>
      <c r="R323" s="254"/>
      <c r="S323" s="68">
        <f>IF(G323=20%,ROUND(N323/1.2,2),IF(G323=5%,ROUND(N323/1.05,2),N323))</f>
        <v>3457.17</v>
      </c>
      <c r="T323" s="68">
        <f>IF($G323=20%,ROUND(O323/1.2,2),IF($G323=5%,ROUND(O323/1.05,2),O323))</f>
        <v>3729.4</v>
      </c>
      <c r="U323" s="63">
        <f>IFERROR(T323/J323,"")</f>
        <v>0.72093702094919965</v>
      </c>
    </row>
    <row r="324" spans="1:21" ht="31.5" x14ac:dyDescent="0.2">
      <c r="A324" s="229"/>
      <c r="B324" s="6" t="s">
        <v>528</v>
      </c>
      <c r="C324" s="180">
        <v>3700020495</v>
      </c>
      <c r="D324" s="36" t="s">
        <v>341</v>
      </c>
      <c r="E324" s="13" t="s">
        <v>335</v>
      </c>
      <c r="F324" s="12" t="s">
        <v>117</v>
      </c>
      <c r="G324" s="77" t="s">
        <v>387</v>
      </c>
      <c r="H324" s="21">
        <v>7359.76</v>
      </c>
      <c r="I324" s="21">
        <v>7359.76</v>
      </c>
      <c r="J324" s="21">
        <v>8438.9699999999993</v>
      </c>
      <c r="K324" s="21">
        <f t="shared" si="101"/>
        <v>100</v>
      </c>
      <c r="L324" s="21">
        <f t="shared" si="101"/>
        <v>114.663657510571</v>
      </c>
      <c r="M324" s="46"/>
      <c r="N324" s="46"/>
      <c r="O324" s="48"/>
      <c r="P324" s="48"/>
      <c r="Q324" s="48"/>
      <c r="R324" s="254"/>
      <c r="T324" s="68"/>
      <c r="U324" s="63"/>
    </row>
    <row r="325" spans="1:21" x14ac:dyDescent="0.2">
      <c r="A325" s="229"/>
      <c r="B325" s="6" t="s">
        <v>529</v>
      </c>
      <c r="C325" s="180">
        <v>3700020495</v>
      </c>
      <c r="D325" s="36" t="s">
        <v>341</v>
      </c>
      <c r="E325" s="13" t="s">
        <v>335</v>
      </c>
      <c r="F325" s="12" t="s">
        <v>117</v>
      </c>
      <c r="G325" s="77" t="s">
        <v>387</v>
      </c>
      <c r="H325" s="21">
        <v>9992.9</v>
      </c>
      <c r="I325" s="21">
        <v>9702.5499999999993</v>
      </c>
      <c r="J325" s="21">
        <v>9889.5499999999993</v>
      </c>
      <c r="K325" s="21">
        <f t="shared" si="101"/>
        <v>97.094437050305714</v>
      </c>
      <c r="L325" s="21">
        <f t="shared" si="101"/>
        <v>101.92732838274475</v>
      </c>
      <c r="M325" s="46"/>
      <c r="N325" s="46"/>
      <c r="O325" s="46"/>
      <c r="P325" s="47"/>
      <c r="Q325" s="47"/>
      <c r="R325" s="254"/>
      <c r="T325" s="68"/>
      <c r="U325" s="63"/>
    </row>
    <row r="326" spans="1:21" ht="47.25" x14ac:dyDescent="0.2">
      <c r="A326" s="229"/>
      <c r="B326" s="20" t="s">
        <v>404</v>
      </c>
      <c r="C326" s="180">
        <v>3700020495</v>
      </c>
      <c r="D326" s="36" t="s">
        <v>341</v>
      </c>
      <c r="E326" s="13" t="s">
        <v>335</v>
      </c>
      <c r="F326" s="12" t="s">
        <v>117</v>
      </c>
      <c r="G326" s="77" t="s">
        <v>387</v>
      </c>
      <c r="H326" s="21"/>
      <c r="I326" s="21"/>
      <c r="J326" s="21"/>
      <c r="K326" s="21"/>
      <c r="L326" s="21"/>
      <c r="M326" s="46">
        <v>3486.57</v>
      </c>
      <c r="N326" s="46">
        <v>3486.57</v>
      </c>
      <c r="O326" s="37">
        <v>3729.4</v>
      </c>
      <c r="P326" s="47">
        <f t="shared" ref="P326:Q328" si="106">IFERROR(N326/M326*100,"")</f>
        <v>100</v>
      </c>
      <c r="Q326" s="47">
        <f t="shared" si="106"/>
        <v>106.96472464341747</v>
      </c>
      <c r="R326" s="254"/>
      <c r="S326" s="68">
        <f>IF(G326=20%,ROUND(N326/1.2,2),IF(G326=5%,ROUND(N326/1.05,2),N326))</f>
        <v>3486.57</v>
      </c>
      <c r="T326" s="68">
        <f t="shared" ref="T326" si="107">IF($G326=20%,ROUND(O326/1.2,2),IF($G326=5%,ROUND(O326/1.05,2),O326))</f>
        <v>3729.4</v>
      </c>
      <c r="U326" s="63">
        <f>IFERROR(T326/J324,"")</f>
        <v>0.44192596963847486</v>
      </c>
    </row>
    <row r="327" spans="1:21" ht="47.25" x14ac:dyDescent="0.2">
      <c r="A327" s="229"/>
      <c r="B327" s="20" t="s">
        <v>403</v>
      </c>
      <c r="C327" s="180">
        <v>3700020495</v>
      </c>
      <c r="D327" s="36" t="s">
        <v>341</v>
      </c>
      <c r="E327" s="13" t="s">
        <v>335</v>
      </c>
      <c r="F327" s="12" t="s">
        <v>117</v>
      </c>
      <c r="G327" s="77" t="s">
        <v>387</v>
      </c>
      <c r="H327" s="21"/>
      <c r="I327" s="21"/>
      <c r="J327" s="21"/>
      <c r="K327" s="21"/>
      <c r="L327" s="21"/>
      <c r="M327" s="46">
        <v>9702.5499999999993</v>
      </c>
      <c r="N327" s="46">
        <v>9702.5499999999993</v>
      </c>
      <c r="O327" s="46">
        <v>9889.5499999999993</v>
      </c>
      <c r="P327" s="47">
        <f t="shared" si="106"/>
        <v>100</v>
      </c>
      <c r="Q327" s="47">
        <f t="shared" si="106"/>
        <v>101.92732838274475</v>
      </c>
      <c r="R327" s="254"/>
      <c r="T327" s="68"/>
      <c r="U327" s="65"/>
    </row>
    <row r="328" spans="1:21" x14ac:dyDescent="0.2">
      <c r="A328" s="229"/>
      <c r="B328" s="6" t="s">
        <v>306</v>
      </c>
      <c r="C328" s="180">
        <v>3700020495</v>
      </c>
      <c r="D328" s="36" t="s">
        <v>341</v>
      </c>
      <c r="E328" s="13" t="s">
        <v>335</v>
      </c>
      <c r="F328" s="12" t="s">
        <v>117</v>
      </c>
      <c r="G328" s="77" t="s">
        <v>387</v>
      </c>
      <c r="H328" s="21">
        <v>13909.82</v>
      </c>
      <c r="I328" s="21">
        <v>13909.82</v>
      </c>
      <c r="J328" s="21">
        <v>14754.71</v>
      </c>
      <c r="K328" s="21">
        <f t="shared" ref="K328:L328" si="108">IFERROR(I328/H328*100,"")</f>
        <v>100</v>
      </c>
      <c r="L328" s="21">
        <f t="shared" si="108"/>
        <v>106.07405415742259</v>
      </c>
      <c r="M328" s="46">
        <v>3486.57</v>
      </c>
      <c r="N328" s="46">
        <v>3486.57</v>
      </c>
      <c r="O328" s="37">
        <v>3729.4</v>
      </c>
      <c r="P328" s="47">
        <f t="shared" si="106"/>
        <v>100</v>
      </c>
      <c r="Q328" s="47">
        <f t="shared" si="106"/>
        <v>106.96472464341747</v>
      </c>
      <c r="R328" s="254"/>
      <c r="S328" s="68">
        <f>IF(G328=20%,ROUND(N328/1.2,2),IF(G328=5%,ROUND(N328/1.05,2),N328))</f>
        <v>3486.57</v>
      </c>
      <c r="T328" s="68">
        <f>IF($G328=20%,ROUND(O328/1.2,2),IF($G328=5%,ROUND(O328/1.05,2),O328))</f>
        <v>3729.4</v>
      </c>
      <c r="U328" s="63">
        <f>IFERROR(T328/J328,"")</f>
        <v>0.25275996613962592</v>
      </c>
    </row>
    <row r="329" spans="1:21" x14ac:dyDescent="0.2">
      <c r="A329" s="229"/>
      <c r="B329" s="49" t="s">
        <v>274</v>
      </c>
      <c r="C329" s="8">
        <v>3702070999</v>
      </c>
      <c r="D329" s="36"/>
      <c r="E329" s="13"/>
      <c r="F329" s="12"/>
      <c r="G329" s="77"/>
      <c r="H329" s="21"/>
      <c r="I329" s="21"/>
      <c r="J329" s="21"/>
      <c r="K329" s="21"/>
      <c r="L329" s="21"/>
      <c r="M329" s="46"/>
      <c r="N329" s="46"/>
      <c r="O329" s="46"/>
      <c r="P329" s="47"/>
      <c r="Q329" s="47"/>
      <c r="R329" s="178"/>
      <c r="T329" s="68"/>
      <c r="U329" s="63"/>
    </row>
    <row r="330" spans="1:21" ht="30" x14ac:dyDescent="0.2">
      <c r="A330" s="229"/>
      <c r="B330" s="6" t="s">
        <v>273</v>
      </c>
      <c r="C330" s="8">
        <v>3702070999</v>
      </c>
      <c r="D330" s="36" t="s">
        <v>265</v>
      </c>
      <c r="E330" s="13" t="s">
        <v>335</v>
      </c>
      <c r="F330" s="12" t="s">
        <v>220</v>
      </c>
      <c r="G330" s="77">
        <v>0.2</v>
      </c>
      <c r="H330" s="21">
        <v>5815.86</v>
      </c>
      <c r="I330" s="21">
        <v>5815.86</v>
      </c>
      <c r="J330" s="21">
        <v>6467.64</v>
      </c>
      <c r="K330" s="22">
        <f t="shared" ref="K330:L342" si="109">IFERROR(I330/H330*100,"")</f>
        <v>100</v>
      </c>
      <c r="L330" s="22">
        <f t="shared" si="109"/>
        <v>111.20694101990077</v>
      </c>
      <c r="M330" s="46">
        <v>2791.89</v>
      </c>
      <c r="N330" s="46">
        <v>2791.89</v>
      </c>
      <c r="O330" s="46">
        <v>3177.17</v>
      </c>
      <c r="P330" s="47">
        <f>IFERROR(N330/M330*100,"")</f>
        <v>100</v>
      </c>
      <c r="Q330" s="47">
        <f>IFERROR(O330/N330*100,"")</f>
        <v>113.79997062921534</v>
      </c>
      <c r="R330" s="178" t="s">
        <v>488</v>
      </c>
      <c r="S330" s="68">
        <f>IF(G330=20%,ROUND(N330/1.2,2),IF(G330=5%,ROUND(N330/1.05,2),N330))</f>
        <v>2326.58</v>
      </c>
      <c r="T330" s="68">
        <f>IF($G330=20%,ROUND(O330/1.2,2),IF($G330=5%,ROUND(O330/1.05,2),O330))</f>
        <v>2647.64</v>
      </c>
      <c r="U330" s="63">
        <f>IFERROR(T330/J330,"")</f>
        <v>0.40936724987785339</v>
      </c>
    </row>
    <row r="331" spans="1:21" x14ac:dyDescent="0.2">
      <c r="A331" s="229"/>
      <c r="B331" s="5" t="s">
        <v>264</v>
      </c>
      <c r="C331" s="8">
        <v>3706025933</v>
      </c>
      <c r="D331" s="36"/>
      <c r="E331" s="43"/>
      <c r="F331" s="12"/>
      <c r="G331" s="77"/>
      <c r="H331" s="21"/>
      <c r="I331" s="23"/>
      <c r="J331" s="23"/>
      <c r="K331" s="22" t="str">
        <f t="shared" si="109"/>
        <v/>
      </c>
      <c r="L331" s="22" t="str">
        <f t="shared" si="109"/>
        <v/>
      </c>
      <c r="M331" s="47"/>
      <c r="N331" s="34"/>
      <c r="O331" s="47"/>
      <c r="P331" s="47" t="str">
        <f>IFERROR(N331/M331*100,"")</f>
        <v/>
      </c>
      <c r="Q331" s="47" t="str">
        <f>IFERROR(O331/N331*100,"")</f>
        <v/>
      </c>
      <c r="R331" s="264" t="s">
        <v>354</v>
      </c>
      <c r="S331" s="102"/>
      <c r="T331" s="68"/>
      <c r="U331" s="63"/>
    </row>
    <row r="332" spans="1:21" x14ac:dyDescent="0.2">
      <c r="A332" s="229"/>
      <c r="B332" s="50" t="s">
        <v>88</v>
      </c>
      <c r="C332" s="8">
        <v>3706025933</v>
      </c>
      <c r="D332" s="36" t="s">
        <v>265</v>
      </c>
      <c r="E332" s="13" t="s">
        <v>335</v>
      </c>
      <c r="F332" s="12" t="s">
        <v>117</v>
      </c>
      <c r="G332" s="77" t="s">
        <v>387</v>
      </c>
      <c r="H332" s="21">
        <v>615.76</v>
      </c>
      <c r="I332" s="21">
        <v>615.76</v>
      </c>
      <c r="J332" s="21">
        <v>721.04</v>
      </c>
      <c r="K332" s="21">
        <f t="shared" si="109"/>
        <v>100</v>
      </c>
      <c r="L332" s="21">
        <f t="shared" si="109"/>
        <v>117.09757048200598</v>
      </c>
      <c r="M332" s="47"/>
      <c r="N332" s="47"/>
      <c r="O332" s="47"/>
      <c r="P332" s="47"/>
      <c r="Q332" s="47"/>
      <c r="R332" s="264"/>
      <c r="S332" s="102"/>
      <c r="T332" s="68"/>
      <c r="U332" s="63"/>
    </row>
    <row r="333" spans="1:21" x14ac:dyDescent="0.2">
      <c r="A333" s="229" t="s">
        <v>77</v>
      </c>
      <c r="B333" s="5" t="s">
        <v>40</v>
      </c>
      <c r="C333" s="8">
        <v>3706001241</v>
      </c>
      <c r="D333" s="36"/>
      <c r="E333" s="43"/>
      <c r="F333" s="12"/>
      <c r="G333" s="77"/>
      <c r="H333" s="25"/>
      <c r="I333" s="23"/>
      <c r="J333" s="23"/>
      <c r="K333" s="26" t="str">
        <f t="shared" si="109"/>
        <v/>
      </c>
      <c r="L333" s="26" t="str">
        <f t="shared" si="109"/>
        <v/>
      </c>
      <c r="M333" s="32"/>
      <c r="N333" s="41"/>
      <c r="O333" s="32"/>
      <c r="P333" s="32" t="str">
        <f t="shared" ref="P333:Q342" si="110">IFERROR(N333/M333*100,"")</f>
        <v/>
      </c>
      <c r="Q333" s="32" t="str">
        <f t="shared" si="110"/>
        <v/>
      </c>
      <c r="R333" s="254" t="s">
        <v>356</v>
      </c>
      <c r="T333" s="68"/>
      <c r="U333" s="63"/>
    </row>
    <row r="334" spans="1:21" x14ac:dyDescent="0.2">
      <c r="A334" s="229"/>
      <c r="B334" s="6" t="s">
        <v>236</v>
      </c>
      <c r="C334" s="8">
        <v>3706001241</v>
      </c>
      <c r="D334" s="36" t="s">
        <v>258</v>
      </c>
      <c r="E334" s="13" t="s">
        <v>335</v>
      </c>
      <c r="F334" s="12" t="s">
        <v>220</v>
      </c>
      <c r="G334" s="77">
        <v>0.2</v>
      </c>
      <c r="H334" s="21">
        <v>2263.0700000000002</v>
      </c>
      <c r="I334" s="21">
        <v>2185.94</v>
      </c>
      <c r="J334" s="21">
        <v>2185.94</v>
      </c>
      <c r="K334" s="22">
        <f t="shared" si="109"/>
        <v>96.59179786749857</v>
      </c>
      <c r="L334" s="22">
        <f t="shared" si="109"/>
        <v>100</v>
      </c>
      <c r="M334" s="46">
        <v>2440.9699999999998</v>
      </c>
      <c r="N334" s="46">
        <v>2440.9699999999998</v>
      </c>
      <c r="O334" s="46">
        <v>2623.13</v>
      </c>
      <c r="P334" s="47">
        <f t="shared" si="110"/>
        <v>100</v>
      </c>
      <c r="Q334" s="51">
        <f t="shared" si="110"/>
        <v>107.46260707833362</v>
      </c>
      <c r="R334" s="254"/>
      <c r="S334" s="68">
        <f t="shared" ref="S334:S339" si="111">IF(G334=20%,ROUND(N334/1.2,2),IF(G334=5%,ROUND(N334/1.05,2),N334))</f>
        <v>2034.14</v>
      </c>
      <c r="T334" s="68">
        <f t="shared" ref="T334:T339" si="112">IF($G334=20%,ROUND(O334/1.2,2),IF($G334=5%,ROUND(O334/1.05,2),O334))</f>
        <v>2185.94</v>
      </c>
      <c r="U334" s="65">
        <f t="shared" ref="U334:U339" si="113">IFERROR(T334/J334,"")</f>
        <v>1</v>
      </c>
    </row>
    <row r="335" spans="1:21" x14ac:dyDescent="0.2">
      <c r="A335" s="229"/>
      <c r="B335" s="6" t="s">
        <v>227</v>
      </c>
      <c r="C335" s="8">
        <v>3706001241</v>
      </c>
      <c r="D335" s="36" t="s">
        <v>258</v>
      </c>
      <c r="E335" s="13" t="s">
        <v>335</v>
      </c>
      <c r="F335" s="12" t="s">
        <v>220</v>
      </c>
      <c r="G335" s="77">
        <v>0.2</v>
      </c>
      <c r="H335" s="21">
        <v>2392.44</v>
      </c>
      <c r="I335" s="21">
        <v>2392.44</v>
      </c>
      <c r="J335" s="21">
        <v>2615.87</v>
      </c>
      <c r="K335" s="22">
        <f t="shared" si="109"/>
        <v>100</v>
      </c>
      <c r="L335" s="22">
        <f t="shared" si="109"/>
        <v>109.3390011870726</v>
      </c>
      <c r="M335" s="46">
        <v>2655.86</v>
      </c>
      <c r="N335" s="46">
        <v>2655.86</v>
      </c>
      <c r="O335" s="46">
        <v>3022.37</v>
      </c>
      <c r="P335" s="47">
        <f t="shared" si="110"/>
        <v>100</v>
      </c>
      <c r="Q335" s="47">
        <f t="shared" si="110"/>
        <v>113.80004970141498</v>
      </c>
      <c r="R335" s="254"/>
      <c r="S335" s="68">
        <f t="shared" si="111"/>
        <v>2213.2199999999998</v>
      </c>
      <c r="T335" s="68">
        <f t="shared" si="112"/>
        <v>2518.64</v>
      </c>
      <c r="U335" s="63">
        <f t="shared" si="113"/>
        <v>0.9628307217101767</v>
      </c>
    </row>
    <row r="336" spans="1:21" x14ac:dyDescent="0.2">
      <c r="A336" s="229"/>
      <c r="B336" s="5" t="s">
        <v>92</v>
      </c>
      <c r="C336" s="8">
        <v>7729314745</v>
      </c>
      <c r="D336" s="36" t="s">
        <v>257</v>
      </c>
      <c r="E336" s="13" t="s">
        <v>335</v>
      </c>
      <c r="F336" s="12" t="s">
        <v>220</v>
      </c>
      <c r="G336" s="77">
        <v>0.2</v>
      </c>
      <c r="H336" s="21">
        <v>3496.42</v>
      </c>
      <c r="I336" s="21">
        <v>3496.42</v>
      </c>
      <c r="J336" s="21">
        <v>4018.67</v>
      </c>
      <c r="K336" s="22">
        <f t="shared" si="109"/>
        <v>100</v>
      </c>
      <c r="L336" s="22">
        <f t="shared" si="109"/>
        <v>114.93670668855572</v>
      </c>
      <c r="M336" s="46">
        <v>2655.85</v>
      </c>
      <c r="N336" s="46">
        <v>2655.85</v>
      </c>
      <c r="O336" s="46">
        <v>3022.36</v>
      </c>
      <c r="P336" s="47">
        <f t="shared" si="110"/>
        <v>100</v>
      </c>
      <c r="Q336" s="47">
        <f t="shared" si="110"/>
        <v>113.80010166236798</v>
      </c>
      <c r="R336" s="178" t="s">
        <v>366</v>
      </c>
      <c r="S336" s="68">
        <f t="shared" si="111"/>
        <v>2213.21</v>
      </c>
      <c r="T336" s="68">
        <f t="shared" si="112"/>
        <v>2518.63</v>
      </c>
      <c r="U336" s="63">
        <f t="shared" si="113"/>
        <v>0.62673222732894218</v>
      </c>
    </row>
    <row r="337" spans="1:21" x14ac:dyDescent="0.2">
      <c r="A337" s="229"/>
      <c r="B337" s="5" t="s">
        <v>41</v>
      </c>
      <c r="C337" s="8">
        <v>3706008060</v>
      </c>
      <c r="D337" s="36" t="s">
        <v>258</v>
      </c>
      <c r="E337" s="13" t="s">
        <v>335</v>
      </c>
      <c r="F337" s="12" t="s">
        <v>220</v>
      </c>
      <c r="G337" s="77">
        <v>0.2</v>
      </c>
      <c r="H337" s="21">
        <v>1556.68</v>
      </c>
      <c r="I337" s="21">
        <v>1556.68</v>
      </c>
      <c r="J337" s="21">
        <v>1711.55</v>
      </c>
      <c r="K337" s="22">
        <f t="shared" si="109"/>
        <v>100</v>
      </c>
      <c r="L337" s="22">
        <f t="shared" si="109"/>
        <v>109.94873705578539</v>
      </c>
      <c r="M337" s="46">
        <v>1868.02</v>
      </c>
      <c r="N337" s="46">
        <v>1868.02</v>
      </c>
      <c r="O337" s="46">
        <v>2053.86</v>
      </c>
      <c r="P337" s="47">
        <f t="shared" si="110"/>
        <v>100</v>
      </c>
      <c r="Q337" s="51">
        <f t="shared" si="110"/>
        <v>109.94850162203831</v>
      </c>
      <c r="R337" s="178" t="s">
        <v>355</v>
      </c>
      <c r="S337" s="68">
        <f t="shared" si="111"/>
        <v>1556.68</v>
      </c>
      <c r="T337" s="68">
        <f t="shared" si="112"/>
        <v>1711.55</v>
      </c>
      <c r="U337" s="65">
        <f t="shared" si="113"/>
        <v>1</v>
      </c>
    </row>
    <row r="338" spans="1:21" ht="15.75" customHeight="1" x14ac:dyDescent="0.2">
      <c r="A338" s="229" t="s">
        <v>2</v>
      </c>
      <c r="B338" s="5" t="s">
        <v>155</v>
      </c>
      <c r="C338" s="8">
        <v>3702221422</v>
      </c>
      <c r="D338" s="36" t="s">
        <v>258</v>
      </c>
      <c r="E338" s="13" t="s">
        <v>335</v>
      </c>
      <c r="F338" s="12" t="s">
        <v>220</v>
      </c>
      <c r="G338" s="77">
        <v>0.2</v>
      </c>
      <c r="H338" s="21">
        <v>3842.92</v>
      </c>
      <c r="I338" s="21">
        <v>3803.8</v>
      </c>
      <c r="J338" s="21">
        <v>3863.23</v>
      </c>
      <c r="K338" s="22">
        <f t="shared" si="109"/>
        <v>98.982024085851378</v>
      </c>
      <c r="L338" s="22">
        <f t="shared" si="109"/>
        <v>101.56238498343761</v>
      </c>
      <c r="M338" s="46">
        <v>3486.57</v>
      </c>
      <c r="N338" s="46">
        <v>3486.57</v>
      </c>
      <c r="O338" s="106">
        <v>3729.4</v>
      </c>
      <c r="P338" s="47">
        <f t="shared" si="110"/>
        <v>100</v>
      </c>
      <c r="Q338" s="47">
        <f t="shared" si="110"/>
        <v>106.96472464341747</v>
      </c>
      <c r="R338" s="178" t="s">
        <v>475</v>
      </c>
      <c r="S338" s="68">
        <f t="shared" si="111"/>
        <v>2905.48</v>
      </c>
      <c r="T338" s="68">
        <f t="shared" si="112"/>
        <v>3107.83</v>
      </c>
      <c r="U338" s="63">
        <f t="shared" si="113"/>
        <v>0.8044641401107363</v>
      </c>
    </row>
    <row r="339" spans="1:21" x14ac:dyDescent="0.2">
      <c r="A339" s="229"/>
      <c r="B339" s="5" t="s">
        <v>266</v>
      </c>
      <c r="C339" s="8">
        <v>3706024111</v>
      </c>
      <c r="D339" s="36" t="s">
        <v>338</v>
      </c>
      <c r="E339" s="13" t="s">
        <v>335</v>
      </c>
      <c r="F339" s="12" t="s">
        <v>220</v>
      </c>
      <c r="G339" s="77">
        <v>0.2</v>
      </c>
      <c r="H339" s="21">
        <v>5834.8</v>
      </c>
      <c r="I339" s="21">
        <v>5834.8</v>
      </c>
      <c r="J339" s="21">
        <v>6021.1</v>
      </c>
      <c r="K339" s="22">
        <f t="shared" si="109"/>
        <v>100</v>
      </c>
      <c r="L339" s="22">
        <f t="shared" si="109"/>
        <v>103.19291149653802</v>
      </c>
      <c r="M339" s="46">
        <v>3140.71</v>
      </c>
      <c r="N339" s="46">
        <v>3140.71</v>
      </c>
      <c r="O339" s="86">
        <v>3574.13</v>
      </c>
      <c r="P339" s="47">
        <f t="shared" si="110"/>
        <v>100</v>
      </c>
      <c r="Q339" s="47">
        <f t="shared" si="110"/>
        <v>113.80006431666725</v>
      </c>
      <c r="R339" s="178" t="s">
        <v>388</v>
      </c>
      <c r="S339" s="68">
        <f t="shared" si="111"/>
        <v>2617.2600000000002</v>
      </c>
      <c r="T339" s="68">
        <f t="shared" si="112"/>
        <v>2978.44</v>
      </c>
      <c r="U339" s="63">
        <f t="shared" si="113"/>
        <v>0.49466708740927734</v>
      </c>
    </row>
    <row r="340" spans="1:21" x14ac:dyDescent="0.2">
      <c r="A340" s="229"/>
      <c r="B340" s="5" t="s">
        <v>277</v>
      </c>
      <c r="C340" s="8">
        <v>3305795759</v>
      </c>
      <c r="D340" s="72"/>
      <c r="E340" s="43"/>
      <c r="F340" s="84"/>
      <c r="G340" s="81"/>
      <c r="H340" s="21"/>
      <c r="I340" s="23"/>
      <c r="J340" s="23"/>
      <c r="K340" s="22" t="str">
        <f t="shared" si="109"/>
        <v/>
      </c>
      <c r="L340" s="22" t="str">
        <f t="shared" si="109"/>
        <v/>
      </c>
      <c r="M340" s="47"/>
      <c r="N340" s="34"/>
      <c r="O340" s="47"/>
      <c r="P340" s="47" t="str">
        <f t="shared" si="110"/>
        <v/>
      </c>
      <c r="Q340" s="47" t="str">
        <f t="shared" si="110"/>
        <v/>
      </c>
      <c r="R340" s="254" t="s">
        <v>476</v>
      </c>
      <c r="T340" s="68"/>
      <c r="U340" s="63"/>
    </row>
    <row r="341" spans="1:21" ht="31.5" x14ac:dyDescent="0.2">
      <c r="A341" s="229"/>
      <c r="B341" s="6" t="s">
        <v>47</v>
      </c>
      <c r="C341" s="8">
        <v>3305795759</v>
      </c>
      <c r="D341" s="36" t="s">
        <v>261</v>
      </c>
      <c r="E341" s="13" t="s">
        <v>335</v>
      </c>
      <c r="F341" s="12" t="s">
        <v>117</v>
      </c>
      <c r="G341" s="77" t="s">
        <v>387</v>
      </c>
      <c r="H341" s="21">
        <v>2796.31</v>
      </c>
      <c r="I341" s="21">
        <v>2796.31</v>
      </c>
      <c r="J341" s="21">
        <v>2833.88</v>
      </c>
      <c r="K341" s="22">
        <f t="shared" si="109"/>
        <v>100</v>
      </c>
      <c r="L341" s="22">
        <f t="shared" si="109"/>
        <v>101.34355632959151</v>
      </c>
      <c r="M341" s="46"/>
      <c r="N341" s="46"/>
      <c r="O341" s="86"/>
      <c r="P341" s="47" t="str">
        <f t="shared" si="110"/>
        <v/>
      </c>
      <c r="Q341" s="47" t="str">
        <f t="shared" si="110"/>
        <v/>
      </c>
      <c r="R341" s="254"/>
      <c r="T341" s="68"/>
      <c r="U341" s="63"/>
    </row>
    <row r="342" spans="1:21" x14ac:dyDescent="0.2">
      <c r="A342" s="229"/>
      <c r="B342" s="6" t="s">
        <v>48</v>
      </c>
      <c r="C342" s="8">
        <v>3305795759</v>
      </c>
      <c r="D342" s="36" t="s">
        <v>261</v>
      </c>
      <c r="E342" s="13" t="s">
        <v>335</v>
      </c>
      <c r="F342" s="12" t="s">
        <v>117</v>
      </c>
      <c r="G342" s="77" t="s">
        <v>387</v>
      </c>
      <c r="H342" s="21">
        <v>4232.67</v>
      </c>
      <c r="I342" s="21">
        <v>4232.67</v>
      </c>
      <c r="J342" s="21">
        <v>4316.5600000000004</v>
      </c>
      <c r="K342" s="22">
        <f t="shared" si="109"/>
        <v>100</v>
      </c>
      <c r="L342" s="22">
        <f t="shared" si="109"/>
        <v>101.98196410303662</v>
      </c>
      <c r="M342" s="46">
        <v>3486.57</v>
      </c>
      <c r="N342" s="46">
        <v>3486.57</v>
      </c>
      <c r="O342" s="106">
        <v>3729.4</v>
      </c>
      <c r="P342" s="47">
        <f t="shared" si="110"/>
        <v>100</v>
      </c>
      <c r="Q342" s="47">
        <f t="shared" si="110"/>
        <v>106.96472464341747</v>
      </c>
      <c r="R342" s="254"/>
      <c r="S342" s="68">
        <f>IF(G342=20%,ROUND(N342/1.2,2),IF(G342=5%,ROUND(N342/1.05,2),N342))</f>
        <v>3486.57</v>
      </c>
      <c r="T342" s="68">
        <f>IF($G342=20%,ROUND(O342/1.2,2),IF($G342=5%,ROUND(O342/1.05,2),O342))</f>
        <v>3729.4</v>
      </c>
      <c r="U342" s="63">
        <f>IFERROR(T342/J342,"")</f>
        <v>0.86397501714328073</v>
      </c>
    </row>
    <row r="343" spans="1:21" x14ac:dyDescent="0.2">
      <c r="A343" s="229"/>
      <c r="B343" s="5" t="s">
        <v>421</v>
      </c>
      <c r="C343" s="8">
        <v>3700007920</v>
      </c>
      <c r="D343" s="36"/>
      <c r="E343" s="13"/>
      <c r="F343" s="12"/>
      <c r="G343" s="77"/>
      <c r="H343" s="25"/>
      <c r="I343" s="29"/>
      <c r="J343" s="29"/>
      <c r="K343" s="22"/>
      <c r="L343" s="22"/>
      <c r="M343" s="46"/>
      <c r="N343" s="48"/>
      <c r="O343" s="46"/>
      <c r="P343" s="47"/>
      <c r="Q343" s="47"/>
      <c r="R343" s="254" t="s">
        <v>420</v>
      </c>
      <c r="T343" s="68"/>
      <c r="U343" s="63"/>
    </row>
    <row r="344" spans="1:21" ht="31.5" x14ac:dyDescent="0.2">
      <c r="A344" s="229"/>
      <c r="B344" s="6" t="s">
        <v>270</v>
      </c>
      <c r="C344" s="8">
        <v>3700007920</v>
      </c>
      <c r="D344" s="36" t="s">
        <v>341</v>
      </c>
      <c r="E344" s="13" t="s">
        <v>335</v>
      </c>
      <c r="F344" s="12" t="s">
        <v>117</v>
      </c>
      <c r="G344" s="77" t="s">
        <v>387</v>
      </c>
      <c r="H344" s="25"/>
      <c r="I344" s="25">
        <v>690.87</v>
      </c>
      <c r="J344" s="25">
        <v>695.92</v>
      </c>
      <c r="K344" s="22" t="str">
        <f>IFERROR(I344/H344*100,"")</f>
        <v/>
      </c>
      <c r="L344" s="22">
        <f>IFERROR(J344/I344*100,"")</f>
        <v>100.73096240971529</v>
      </c>
      <c r="M344" s="46"/>
      <c r="N344" s="48"/>
      <c r="O344" s="46"/>
      <c r="P344" s="46"/>
      <c r="Q344" s="46"/>
      <c r="R344" s="254"/>
      <c r="T344" s="68"/>
      <c r="U344" s="63"/>
    </row>
    <row r="345" spans="1:21" x14ac:dyDescent="0.2">
      <c r="A345" s="229" t="s">
        <v>11</v>
      </c>
      <c r="B345" s="5" t="s">
        <v>99</v>
      </c>
      <c r="C345" s="8">
        <v>3720004036</v>
      </c>
      <c r="D345" s="72"/>
      <c r="E345" s="43"/>
      <c r="F345" s="12"/>
      <c r="G345" s="77"/>
      <c r="H345" s="25"/>
      <c r="I345" s="29"/>
      <c r="J345" s="29"/>
      <c r="K345" s="26" t="str">
        <f t="shared" ref="K345:L366" si="114">IFERROR(I345/H345*100,"")</f>
        <v/>
      </c>
      <c r="L345" s="26" t="str">
        <f t="shared" si="114"/>
        <v/>
      </c>
      <c r="M345" s="32"/>
      <c r="N345" s="41"/>
      <c r="O345" s="32"/>
      <c r="P345" s="32" t="str">
        <f>IFERROR(N345/M345*100,"")</f>
        <v/>
      </c>
      <c r="Q345" s="32" t="str">
        <f>IFERROR(O345/N345*100,"")</f>
        <v/>
      </c>
      <c r="R345" s="254" t="s">
        <v>477</v>
      </c>
      <c r="T345" s="68"/>
      <c r="U345" s="63"/>
    </row>
    <row r="346" spans="1:21" x14ac:dyDescent="0.2">
      <c r="A346" s="229"/>
      <c r="B346" s="6" t="s">
        <v>235</v>
      </c>
      <c r="C346" s="8">
        <v>3720004036</v>
      </c>
      <c r="D346" s="36" t="s">
        <v>263</v>
      </c>
      <c r="E346" s="13" t="s">
        <v>335</v>
      </c>
      <c r="F346" s="12" t="s">
        <v>220</v>
      </c>
      <c r="G346" s="77">
        <v>0.2</v>
      </c>
      <c r="H346" s="25">
        <v>8500</v>
      </c>
      <c r="I346" s="25">
        <v>8129.51</v>
      </c>
      <c r="J346" s="25">
        <v>8129.51</v>
      </c>
      <c r="K346" s="22">
        <f t="shared" si="114"/>
        <v>95.641294117647064</v>
      </c>
      <c r="L346" s="22">
        <f t="shared" si="114"/>
        <v>100</v>
      </c>
      <c r="M346" s="46">
        <v>3295.06</v>
      </c>
      <c r="N346" s="46">
        <v>3295.06</v>
      </c>
      <c r="O346" s="106">
        <v>3729.4</v>
      </c>
      <c r="P346" s="47">
        <f>IFERROR(N346/M346*100,"")</f>
        <v>100</v>
      </c>
      <c r="Q346" s="47">
        <f>IFERROR(O346/N346*100,"")</f>
        <v>113.18155056357094</v>
      </c>
      <c r="R346" s="254"/>
      <c r="S346" s="68">
        <f>IF(G346=20%,ROUND(N346/1.2,2),IF(G346=5%,ROUND(N346/1.05,2),N346))</f>
        <v>2745.88</v>
      </c>
      <c r="T346" s="68">
        <f>IF($G346=20%,ROUND(O346/1.2,2),IF($G346=5%,ROUND(O346/1.05,2),O346))</f>
        <v>3107.83</v>
      </c>
      <c r="U346" s="63">
        <f>IFERROR(T346/J346,"")</f>
        <v>0.38228995351503348</v>
      </c>
    </row>
    <row r="347" spans="1:21" ht="31.5" x14ac:dyDescent="0.2">
      <c r="A347" s="229"/>
      <c r="B347" s="6" t="s">
        <v>219</v>
      </c>
      <c r="C347" s="8">
        <v>3720004036</v>
      </c>
      <c r="D347" s="36" t="s">
        <v>261</v>
      </c>
      <c r="E347" s="13" t="s">
        <v>335</v>
      </c>
      <c r="F347" s="12" t="s">
        <v>118</v>
      </c>
      <c r="G347" s="77">
        <v>0.2</v>
      </c>
      <c r="H347" s="21">
        <v>492.58</v>
      </c>
      <c r="I347" s="21">
        <v>614.29</v>
      </c>
      <c r="J347" s="21">
        <v>614.29</v>
      </c>
      <c r="K347" s="22">
        <f t="shared" si="114"/>
        <v>124.70867676316537</v>
      </c>
      <c r="L347" s="22">
        <f t="shared" si="114"/>
        <v>100</v>
      </c>
      <c r="M347" s="47"/>
      <c r="N347" s="34"/>
      <c r="O347" s="34"/>
      <c r="P347" s="47"/>
      <c r="Q347" s="47"/>
      <c r="R347" s="178" t="s">
        <v>392</v>
      </c>
      <c r="T347" s="68"/>
      <c r="U347" s="63"/>
    </row>
    <row r="348" spans="1:21" x14ac:dyDescent="0.2">
      <c r="A348" s="229"/>
      <c r="B348" s="5" t="s">
        <v>67</v>
      </c>
      <c r="C348" s="8">
        <v>3720006883</v>
      </c>
      <c r="D348" s="36"/>
      <c r="E348" s="13"/>
      <c r="F348" s="12"/>
      <c r="G348" s="77"/>
      <c r="H348" s="25"/>
      <c r="I348" s="23"/>
      <c r="J348" s="23"/>
      <c r="K348" s="26" t="str">
        <f t="shared" si="114"/>
        <v/>
      </c>
      <c r="L348" s="26" t="str">
        <f t="shared" si="114"/>
        <v/>
      </c>
      <c r="M348" s="32"/>
      <c r="N348" s="41"/>
      <c r="O348" s="32"/>
      <c r="P348" s="32" t="str">
        <f t="shared" ref="P348:Q352" si="115">IFERROR(N348/M348*100,"")</f>
        <v/>
      </c>
      <c r="Q348" s="32" t="str">
        <f t="shared" si="115"/>
        <v/>
      </c>
      <c r="R348" s="254" t="s">
        <v>478</v>
      </c>
      <c r="T348" s="68"/>
      <c r="U348" s="63"/>
    </row>
    <row r="349" spans="1:21" x14ac:dyDescent="0.2">
      <c r="A349" s="229"/>
      <c r="B349" s="6" t="s">
        <v>107</v>
      </c>
      <c r="C349" s="8">
        <v>3720006883</v>
      </c>
      <c r="D349" s="36" t="s">
        <v>258</v>
      </c>
      <c r="E349" s="13" t="s">
        <v>335</v>
      </c>
      <c r="F349" s="82" t="s">
        <v>220</v>
      </c>
      <c r="G349" s="83">
        <v>0.05</v>
      </c>
      <c r="H349" s="25">
        <v>7992.58</v>
      </c>
      <c r="I349" s="25">
        <v>7992.58</v>
      </c>
      <c r="J349" s="25">
        <v>8941.44</v>
      </c>
      <c r="K349" s="22">
        <f t="shared" si="114"/>
        <v>100</v>
      </c>
      <c r="L349" s="22">
        <f t="shared" si="114"/>
        <v>111.87176105838165</v>
      </c>
      <c r="M349" s="46">
        <v>3295.06</v>
      </c>
      <c r="N349" s="46">
        <v>3295.06</v>
      </c>
      <c r="O349" s="106">
        <v>3729.4</v>
      </c>
      <c r="P349" s="47">
        <f t="shared" si="115"/>
        <v>100</v>
      </c>
      <c r="Q349" s="47">
        <f t="shared" si="115"/>
        <v>113.18155056357094</v>
      </c>
      <c r="R349" s="254"/>
      <c r="S349" s="68">
        <f>IF(G349=20%,ROUND(N349/1.2,2),IF(G349=5%,ROUND(N349/1.05,2),N349))</f>
        <v>3138.15</v>
      </c>
      <c r="T349" s="68">
        <f>IF($G349=20%,ROUND(O349/1.2,2),IF($G349=5%,ROUND(O349/1.05,2),O349))</f>
        <v>3551.81</v>
      </c>
      <c r="U349" s="63">
        <f>IFERROR(T349/J349,"")</f>
        <v>0.39723020005726145</v>
      </c>
    </row>
    <row r="350" spans="1:21" x14ac:dyDescent="0.2">
      <c r="A350" s="229"/>
      <c r="B350" s="50" t="s">
        <v>572</v>
      </c>
      <c r="C350" s="8">
        <v>3720006883</v>
      </c>
      <c r="D350" s="36" t="s">
        <v>341</v>
      </c>
      <c r="E350" s="13" t="s">
        <v>570</v>
      </c>
      <c r="F350" s="82" t="s">
        <v>220</v>
      </c>
      <c r="G350" s="83">
        <v>0.05</v>
      </c>
      <c r="H350" s="25"/>
      <c r="I350" s="25"/>
      <c r="J350" s="25">
        <v>14815.04</v>
      </c>
      <c r="K350" s="22"/>
      <c r="L350" s="22"/>
      <c r="M350" s="46"/>
      <c r="N350" s="46"/>
      <c r="O350" s="106">
        <v>3729.4</v>
      </c>
      <c r="P350" s="47" t="str">
        <f t="shared" si="115"/>
        <v/>
      </c>
      <c r="Q350" s="47" t="str">
        <f t="shared" si="115"/>
        <v/>
      </c>
      <c r="R350" s="261" t="s">
        <v>571</v>
      </c>
      <c r="T350" s="68"/>
      <c r="U350" s="63"/>
    </row>
    <row r="351" spans="1:21" ht="31.5" x14ac:dyDescent="0.2">
      <c r="A351" s="229"/>
      <c r="B351" s="6" t="s">
        <v>573</v>
      </c>
      <c r="C351" s="8">
        <v>3720006883</v>
      </c>
      <c r="D351" s="36" t="s">
        <v>341</v>
      </c>
      <c r="E351" s="13" t="s">
        <v>570</v>
      </c>
      <c r="F351" s="82" t="s">
        <v>220</v>
      </c>
      <c r="G351" s="83">
        <v>0.05</v>
      </c>
      <c r="H351" s="25"/>
      <c r="I351" s="25"/>
      <c r="J351" s="25">
        <v>7615.57</v>
      </c>
      <c r="K351" s="22"/>
      <c r="L351" s="22"/>
      <c r="M351" s="46"/>
      <c r="N351" s="46"/>
      <c r="O351" s="106"/>
      <c r="P351" s="47" t="str">
        <f t="shared" si="115"/>
        <v/>
      </c>
      <c r="Q351" s="47" t="str">
        <f t="shared" si="115"/>
        <v/>
      </c>
      <c r="R351" s="262"/>
      <c r="T351" s="68"/>
      <c r="U351" s="63"/>
    </row>
    <row r="352" spans="1:21" x14ac:dyDescent="0.2">
      <c r="A352" s="229"/>
      <c r="B352" s="5" t="s">
        <v>116</v>
      </c>
      <c r="C352" s="8">
        <v>4401177267</v>
      </c>
      <c r="D352" s="36"/>
      <c r="E352" s="43"/>
      <c r="F352" s="84"/>
      <c r="G352" s="81"/>
      <c r="H352" s="21"/>
      <c r="I352" s="23"/>
      <c r="J352" s="23"/>
      <c r="K352" s="22" t="str">
        <f t="shared" si="114"/>
        <v/>
      </c>
      <c r="L352" s="22" t="str">
        <f t="shared" si="114"/>
        <v/>
      </c>
      <c r="M352" s="47"/>
      <c r="N352" s="34"/>
      <c r="O352" s="47"/>
      <c r="P352" s="47" t="str">
        <f t="shared" si="115"/>
        <v/>
      </c>
      <c r="Q352" s="47" t="str">
        <f t="shared" si="115"/>
        <v/>
      </c>
      <c r="R352" s="92"/>
      <c r="S352" s="96"/>
      <c r="T352" s="68"/>
      <c r="U352" s="63"/>
    </row>
    <row r="353" spans="1:21" ht="31.5" x14ac:dyDescent="0.2">
      <c r="A353" s="229"/>
      <c r="B353" s="6" t="s">
        <v>391</v>
      </c>
      <c r="C353" s="8">
        <v>4401177267</v>
      </c>
      <c r="D353" s="36" t="s">
        <v>261</v>
      </c>
      <c r="E353" s="13" t="s">
        <v>493</v>
      </c>
      <c r="F353" s="12" t="s">
        <v>117</v>
      </c>
      <c r="G353" s="77" t="s">
        <v>387</v>
      </c>
      <c r="H353" s="21">
        <v>5704.55</v>
      </c>
      <c r="I353" s="21">
        <v>5704.55</v>
      </c>
      <c r="J353" s="21"/>
      <c r="K353" s="22">
        <f t="shared" si="114"/>
        <v>100</v>
      </c>
      <c r="L353" s="22"/>
      <c r="M353" s="47"/>
      <c r="N353" s="34"/>
      <c r="O353" s="47"/>
      <c r="P353" s="47"/>
      <c r="Q353" s="47" t="str">
        <f>IFERROR(O353/N353*100,"")</f>
        <v/>
      </c>
      <c r="R353" s="254" t="s">
        <v>494</v>
      </c>
      <c r="T353" s="68"/>
      <c r="U353" s="63"/>
    </row>
    <row r="354" spans="1:21" ht="31.5" x14ac:dyDescent="0.2">
      <c r="A354" s="229"/>
      <c r="B354" s="6" t="s">
        <v>391</v>
      </c>
      <c r="C354" s="8">
        <v>4401177267</v>
      </c>
      <c r="D354" s="36" t="s">
        <v>261</v>
      </c>
      <c r="E354" s="13" t="s">
        <v>489</v>
      </c>
      <c r="F354" s="82" t="s">
        <v>118</v>
      </c>
      <c r="G354" s="83">
        <v>0.05</v>
      </c>
      <c r="H354" s="21"/>
      <c r="I354" s="21">
        <v>5704.55</v>
      </c>
      <c r="J354" s="21">
        <v>13607.97</v>
      </c>
      <c r="K354" s="22" t="str">
        <f t="shared" si="114"/>
        <v/>
      </c>
      <c r="L354" s="22">
        <f t="shared" si="114"/>
        <v>238.54589757298999</v>
      </c>
      <c r="M354" s="47"/>
      <c r="N354" s="34"/>
      <c r="O354" s="47"/>
      <c r="P354" s="47"/>
      <c r="Q354" s="47"/>
      <c r="R354" s="254"/>
      <c r="T354" s="68"/>
      <c r="U354" s="63"/>
    </row>
    <row r="355" spans="1:21" ht="47.25" x14ac:dyDescent="0.2">
      <c r="A355" s="229"/>
      <c r="B355" s="116" t="s">
        <v>559</v>
      </c>
      <c r="C355" s="8">
        <v>4401177267</v>
      </c>
      <c r="D355" s="36" t="s">
        <v>261</v>
      </c>
      <c r="E355" s="115" t="s">
        <v>557</v>
      </c>
      <c r="F355" s="82" t="s">
        <v>220</v>
      </c>
      <c r="G355" s="83">
        <v>0.05</v>
      </c>
      <c r="H355" s="21"/>
      <c r="I355" s="21"/>
      <c r="J355" s="21">
        <v>3671.4</v>
      </c>
      <c r="K355" s="22"/>
      <c r="L355" s="22"/>
      <c r="M355" s="47"/>
      <c r="N355" s="34"/>
      <c r="O355" s="47"/>
      <c r="P355" s="47"/>
      <c r="Q355" s="47"/>
      <c r="R355" s="120" t="s">
        <v>561</v>
      </c>
      <c r="T355" s="68"/>
      <c r="U355" s="63"/>
    </row>
    <row r="356" spans="1:21" ht="30" customHeight="1" x14ac:dyDescent="0.2">
      <c r="A356" s="229"/>
      <c r="B356" s="6" t="s">
        <v>555</v>
      </c>
      <c r="C356" s="8">
        <v>4401177267</v>
      </c>
      <c r="D356" s="36" t="s">
        <v>261</v>
      </c>
      <c r="E356" s="13" t="s">
        <v>493</v>
      </c>
      <c r="F356" s="12" t="s">
        <v>117</v>
      </c>
      <c r="G356" s="77" t="s">
        <v>387</v>
      </c>
      <c r="H356" s="21">
        <v>8553.67</v>
      </c>
      <c r="I356" s="21">
        <v>8553.67</v>
      </c>
      <c r="J356" s="21"/>
      <c r="K356" s="22">
        <f t="shared" si="114"/>
        <v>100</v>
      </c>
      <c r="L356" s="22"/>
      <c r="M356" s="46">
        <v>3295.06</v>
      </c>
      <c r="N356" s="46">
        <v>3295.06</v>
      </c>
      <c r="O356" s="106"/>
      <c r="P356" s="47">
        <f t="shared" ref="P356:Q361" si="116">IFERROR(N356/M356*100,"")</f>
        <v>100</v>
      </c>
      <c r="Q356" s="47"/>
      <c r="R356" s="254" t="s">
        <v>494</v>
      </c>
      <c r="S356" s="68">
        <f>IF(G356=20%,ROUND(N356/1.2,2),IF(G356=5%,ROUND(N356/1.05,2),N356))</f>
        <v>3295.06</v>
      </c>
      <c r="T356" s="68">
        <f t="shared" ref="T356:T360" si="117">IF($G356=20%,ROUND(O356/1.2,2),IF($G356=5%,ROUND(O356/1.05,2),O356))</f>
        <v>0</v>
      </c>
      <c r="U356" s="63" t="str">
        <f>IFERROR(T356/J356,"")</f>
        <v/>
      </c>
    </row>
    <row r="357" spans="1:21" x14ac:dyDescent="0.2">
      <c r="A357" s="229"/>
      <c r="B357" s="6" t="s">
        <v>555</v>
      </c>
      <c r="C357" s="8">
        <v>4401177267</v>
      </c>
      <c r="D357" s="36" t="s">
        <v>261</v>
      </c>
      <c r="E357" s="115" t="s">
        <v>556</v>
      </c>
      <c r="F357" s="82" t="s">
        <v>220</v>
      </c>
      <c r="G357" s="83">
        <v>0.05</v>
      </c>
      <c r="H357" s="21"/>
      <c r="I357" s="21">
        <v>8553.67</v>
      </c>
      <c r="J357" s="21">
        <v>15871.93</v>
      </c>
      <c r="K357" s="22" t="str">
        <f t="shared" si="114"/>
        <v/>
      </c>
      <c r="L357" s="22">
        <f t="shared" si="114"/>
        <v>185.55695976113179</v>
      </c>
      <c r="M357" s="46"/>
      <c r="N357" s="46">
        <v>3295.06</v>
      </c>
      <c r="O357" s="106">
        <v>3729.4</v>
      </c>
      <c r="P357" s="47" t="str">
        <f t="shared" si="116"/>
        <v/>
      </c>
      <c r="Q357" s="47">
        <f t="shared" si="116"/>
        <v>113.18155056357094</v>
      </c>
      <c r="R357" s="254"/>
      <c r="S357" s="68">
        <f>IF(G357=20%,ROUND(N357/1.2,2),IF(G357=5%,ROUND(N357/1.05,2),N357))</f>
        <v>3138.15</v>
      </c>
      <c r="T357" s="68">
        <f t="shared" si="117"/>
        <v>3551.81</v>
      </c>
      <c r="U357" s="63">
        <f>IFERROR(T357/J357,"")</f>
        <v>0.22377933874456352</v>
      </c>
    </row>
    <row r="358" spans="1:21" ht="31.5" x14ac:dyDescent="0.2">
      <c r="A358" s="229"/>
      <c r="B358" s="116" t="s">
        <v>560</v>
      </c>
      <c r="C358" s="8">
        <v>4401177267</v>
      </c>
      <c r="D358" s="36" t="s">
        <v>261</v>
      </c>
      <c r="E358" s="115" t="s">
        <v>557</v>
      </c>
      <c r="F358" s="82" t="s">
        <v>220</v>
      </c>
      <c r="G358" s="83">
        <v>0.05</v>
      </c>
      <c r="H358" s="118"/>
      <c r="I358" s="21"/>
      <c r="J358" s="21">
        <v>5303.55</v>
      </c>
      <c r="K358" s="22"/>
      <c r="L358" s="22"/>
      <c r="M358" s="118"/>
      <c r="N358" s="46"/>
      <c r="O358" s="106">
        <v>3729.4</v>
      </c>
      <c r="P358" s="47"/>
      <c r="Q358" s="47"/>
      <c r="R358" s="119" t="s">
        <v>561</v>
      </c>
      <c r="S358" s="68">
        <f>IF(G358=20%,ROUND(N358/1.2,2),IF(G358=5%,ROUND(N358/1.05,2),N358))</f>
        <v>0</v>
      </c>
      <c r="T358" s="68">
        <f>IF($G358=20%,ROUND(O358/1.2,2),IF($G358=5%,ROUND(O358/1.05,2),O358))</f>
        <v>3551.81</v>
      </c>
      <c r="U358" s="63">
        <f>IFERROR(T358/J358,"")</f>
        <v>0.66970425469732531</v>
      </c>
    </row>
    <row r="359" spans="1:21" x14ac:dyDescent="0.2">
      <c r="A359" s="229"/>
      <c r="B359" s="6" t="s">
        <v>113</v>
      </c>
      <c r="C359" s="8">
        <v>4401177267</v>
      </c>
      <c r="D359" s="36" t="s">
        <v>261</v>
      </c>
      <c r="E359" s="13" t="s">
        <v>335</v>
      </c>
      <c r="F359" s="12" t="s">
        <v>220</v>
      </c>
      <c r="G359" s="77">
        <v>0.2</v>
      </c>
      <c r="H359" s="21">
        <v>8500</v>
      </c>
      <c r="I359" s="21">
        <v>6750</v>
      </c>
      <c r="J359" s="21">
        <v>6750</v>
      </c>
      <c r="K359" s="22">
        <f t="shared" si="114"/>
        <v>79.411764705882348</v>
      </c>
      <c r="L359" s="22">
        <f t="shared" si="114"/>
        <v>100</v>
      </c>
      <c r="M359" s="46">
        <v>3240.14</v>
      </c>
      <c r="N359" s="46">
        <v>3240.14</v>
      </c>
      <c r="O359" s="86">
        <v>3687.28</v>
      </c>
      <c r="P359" s="47">
        <f t="shared" si="116"/>
        <v>100</v>
      </c>
      <c r="Q359" s="47">
        <f t="shared" si="116"/>
        <v>113.80002098674751</v>
      </c>
      <c r="R359" s="178" t="s">
        <v>411</v>
      </c>
      <c r="S359" s="68">
        <f>IF(G359=20%,ROUND(N359/1.2,2),IF(G359=5%,ROUND(N359/1.05,2),N359))</f>
        <v>2700.12</v>
      </c>
      <c r="T359" s="68">
        <f t="shared" si="117"/>
        <v>3072.73</v>
      </c>
      <c r="U359" s="63">
        <f>IFERROR(T359/J359,"")</f>
        <v>0.45521925925925927</v>
      </c>
    </row>
    <row r="360" spans="1:21" ht="30" x14ac:dyDescent="0.2">
      <c r="A360" s="229"/>
      <c r="B360" s="6" t="s">
        <v>89</v>
      </c>
      <c r="C360" s="8">
        <v>4401177267</v>
      </c>
      <c r="D360" s="36" t="s">
        <v>265</v>
      </c>
      <c r="E360" s="13" t="s">
        <v>335</v>
      </c>
      <c r="F360" s="12" t="s">
        <v>220</v>
      </c>
      <c r="G360" s="77">
        <v>0.2</v>
      </c>
      <c r="H360" s="21">
        <v>15066.41</v>
      </c>
      <c r="I360" s="21">
        <v>12752.9</v>
      </c>
      <c r="J360" s="21">
        <v>12752.9</v>
      </c>
      <c r="K360" s="22">
        <f t="shared" si="114"/>
        <v>84.644583547109093</v>
      </c>
      <c r="L360" s="22">
        <f t="shared" si="114"/>
        <v>100</v>
      </c>
      <c r="M360" s="46">
        <v>3295.06</v>
      </c>
      <c r="N360" s="46">
        <v>3295.06</v>
      </c>
      <c r="O360" s="106">
        <v>3729.4</v>
      </c>
      <c r="P360" s="47">
        <f t="shared" si="116"/>
        <v>100</v>
      </c>
      <c r="Q360" s="47">
        <f t="shared" si="116"/>
        <v>113.18155056357094</v>
      </c>
      <c r="R360" s="178" t="s">
        <v>479</v>
      </c>
      <c r="S360" s="68">
        <f>IF(G360=20%,ROUND(N360/1.2,2),IF(G360=5%,ROUND(N360/1.05,2),N360))</f>
        <v>2745.88</v>
      </c>
      <c r="T360" s="68">
        <f t="shared" si="117"/>
        <v>3107.83</v>
      </c>
      <c r="U360" s="63">
        <f>IFERROR(T360/J360,"")</f>
        <v>0.2436959436677148</v>
      </c>
    </row>
    <row r="361" spans="1:21" x14ac:dyDescent="0.2">
      <c r="A361" s="229"/>
      <c r="B361" s="5" t="s">
        <v>238</v>
      </c>
      <c r="C361" s="8">
        <v>3720007252</v>
      </c>
      <c r="D361" s="36"/>
      <c r="E361" s="13"/>
      <c r="F361" s="12"/>
      <c r="G361" s="81"/>
      <c r="H361" s="21"/>
      <c r="I361" s="23"/>
      <c r="J361" s="23"/>
      <c r="K361" s="22" t="str">
        <f t="shared" si="114"/>
        <v/>
      </c>
      <c r="L361" s="22" t="str">
        <f t="shared" si="114"/>
        <v/>
      </c>
      <c r="M361" s="46"/>
      <c r="N361" s="48"/>
      <c r="O361" s="46"/>
      <c r="P361" s="47" t="str">
        <f t="shared" si="116"/>
        <v/>
      </c>
      <c r="Q361" s="47" t="str">
        <f t="shared" si="116"/>
        <v/>
      </c>
      <c r="R361" s="89"/>
      <c r="S361" s="97"/>
      <c r="T361" s="68"/>
      <c r="U361" s="63"/>
    </row>
    <row r="362" spans="1:21" ht="30" x14ac:dyDescent="0.2">
      <c r="A362" s="229"/>
      <c r="B362" s="6" t="s">
        <v>208</v>
      </c>
      <c r="C362" s="8">
        <v>4401177267</v>
      </c>
      <c r="D362" s="36" t="s">
        <v>258</v>
      </c>
      <c r="E362" s="13" t="s">
        <v>562</v>
      </c>
      <c r="F362" s="12" t="s">
        <v>117</v>
      </c>
      <c r="G362" s="77" t="s">
        <v>387</v>
      </c>
      <c r="H362" s="21">
        <v>10569.72</v>
      </c>
      <c r="I362" s="21">
        <v>7525.07</v>
      </c>
      <c r="J362" s="21">
        <v>7525.07</v>
      </c>
      <c r="K362" s="22">
        <f t="shared" si="114"/>
        <v>71.194601181488252</v>
      </c>
      <c r="L362" s="22">
        <f t="shared" si="114"/>
        <v>100</v>
      </c>
      <c r="M362" s="47"/>
      <c r="N362" s="34"/>
      <c r="O362" s="47"/>
      <c r="P362" s="47"/>
      <c r="Q362" s="47"/>
      <c r="R362" s="178" t="s">
        <v>484</v>
      </c>
      <c r="T362" s="68"/>
      <c r="U362" s="63"/>
    </row>
    <row r="363" spans="1:21" x14ac:dyDescent="0.2">
      <c r="A363" s="229"/>
      <c r="B363" s="5" t="s">
        <v>209</v>
      </c>
      <c r="C363" s="8">
        <v>3706030267</v>
      </c>
      <c r="D363" s="36"/>
      <c r="E363" s="13"/>
      <c r="F363" s="12"/>
      <c r="G363" s="77"/>
      <c r="H363" s="21"/>
      <c r="I363" s="23"/>
      <c r="J363" s="23"/>
      <c r="K363" s="22" t="str">
        <f t="shared" si="114"/>
        <v/>
      </c>
      <c r="L363" s="22" t="str">
        <f t="shared" si="114"/>
        <v/>
      </c>
      <c r="M363" s="47"/>
      <c r="N363" s="34"/>
      <c r="O363" s="47"/>
      <c r="P363" s="47"/>
      <c r="Q363" s="47"/>
      <c r="R363" s="254" t="s">
        <v>485</v>
      </c>
      <c r="T363" s="68"/>
      <c r="U363" s="63"/>
    </row>
    <row r="364" spans="1:21" x14ac:dyDescent="0.2">
      <c r="A364" s="229"/>
      <c r="B364" s="6" t="s">
        <v>207</v>
      </c>
      <c r="C364" s="8">
        <v>3706030267</v>
      </c>
      <c r="D364" s="36" t="s">
        <v>261</v>
      </c>
      <c r="E364" s="13" t="s">
        <v>562</v>
      </c>
      <c r="F364" s="12" t="s">
        <v>117</v>
      </c>
      <c r="G364" s="77" t="s">
        <v>387</v>
      </c>
      <c r="H364" s="21">
        <v>18932.009999999998</v>
      </c>
      <c r="I364" s="21">
        <v>14442.28</v>
      </c>
      <c r="J364" s="21">
        <v>14442.28</v>
      </c>
      <c r="K364" s="22">
        <f t="shared" si="114"/>
        <v>76.284979777635868</v>
      </c>
      <c r="L364" s="22">
        <f t="shared" si="114"/>
        <v>100</v>
      </c>
      <c r="M364" s="46">
        <v>3295.06</v>
      </c>
      <c r="N364" s="46">
        <v>3295.06</v>
      </c>
      <c r="O364" s="106">
        <v>3729.4</v>
      </c>
      <c r="P364" s="47">
        <f>IFERROR(N364/M364*100,"")</f>
        <v>100</v>
      </c>
      <c r="Q364" s="47">
        <f>IFERROR(O364/N364*100,"")</f>
        <v>113.18155056357094</v>
      </c>
      <c r="R364" s="254"/>
      <c r="S364" s="68">
        <f>IF(G364=20%,ROUND(N364/1.2,2),IF(G364=5%,ROUND(N364/1.05,2),N364))</f>
        <v>3295.06</v>
      </c>
      <c r="T364" s="68">
        <f t="shared" ref="T364:T366" si="118">IF($G364=20%,ROUND(O364/1.2,2),IF($G364=5%,ROUND(O364/1.05,2),O364))</f>
        <v>3729.4</v>
      </c>
      <c r="U364" s="63">
        <f>IFERROR(T364/J364,"")</f>
        <v>0.25822792523064225</v>
      </c>
    </row>
    <row r="365" spans="1:21" ht="31.5" x14ac:dyDescent="0.2">
      <c r="A365" s="229"/>
      <c r="B365" s="6" t="s">
        <v>574</v>
      </c>
      <c r="C365" s="8">
        <v>3706030267</v>
      </c>
      <c r="D365" s="36" t="s">
        <v>418</v>
      </c>
      <c r="E365" s="13" t="s">
        <v>570</v>
      </c>
      <c r="F365" s="12" t="s">
        <v>117</v>
      </c>
      <c r="G365" s="77" t="s">
        <v>387</v>
      </c>
      <c r="H365" s="21"/>
      <c r="I365" s="21"/>
      <c r="J365" s="21">
        <v>7199.47</v>
      </c>
      <c r="K365" s="22" t="str">
        <f t="shared" si="114"/>
        <v/>
      </c>
      <c r="L365" s="22" t="str">
        <f t="shared" si="114"/>
        <v/>
      </c>
      <c r="M365" s="46"/>
      <c r="N365" s="46"/>
      <c r="O365" s="106"/>
      <c r="P365" s="47"/>
      <c r="Q365" s="47"/>
      <c r="R365" s="178" t="s">
        <v>575</v>
      </c>
      <c r="T365" s="68"/>
      <c r="U365" s="63"/>
    </row>
    <row r="366" spans="1:21" ht="31.5" x14ac:dyDescent="0.2">
      <c r="A366" s="229"/>
      <c r="B366" s="49" t="s">
        <v>146</v>
      </c>
      <c r="C366" s="8">
        <v>5260200603</v>
      </c>
      <c r="D366" s="36" t="s">
        <v>258</v>
      </c>
      <c r="E366" s="13" t="s">
        <v>335</v>
      </c>
      <c r="F366" s="12" t="s">
        <v>220</v>
      </c>
      <c r="G366" s="77">
        <v>0.2</v>
      </c>
      <c r="H366" s="21">
        <v>9032.7800000000007</v>
      </c>
      <c r="I366" s="21">
        <v>8084.97</v>
      </c>
      <c r="J366" s="21">
        <v>8085.64</v>
      </c>
      <c r="K366" s="22">
        <f t="shared" si="114"/>
        <v>89.506995631466722</v>
      </c>
      <c r="L366" s="22">
        <f t="shared" si="114"/>
        <v>100.00828698189356</v>
      </c>
      <c r="M366" s="46">
        <v>3309.57</v>
      </c>
      <c r="N366" s="46">
        <v>3309.57</v>
      </c>
      <c r="O366" s="106">
        <v>3729.4</v>
      </c>
      <c r="P366" s="47">
        <f>IFERROR(N366/M366*100,"")</f>
        <v>100</v>
      </c>
      <c r="Q366" s="47">
        <f>IFERROR(O366/N366*100,"")</f>
        <v>112.68533374426283</v>
      </c>
      <c r="R366" s="178" t="s">
        <v>463</v>
      </c>
      <c r="S366" s="68">
        <f>IF(G366=20%,ROUND(N366/1.2,2),IF(G366=5%,ROUND(N366/1.05,2),N366))</f>
        <v>2757.98</v>
      </c>
      <c r="T366" s="68">
        <f t="shared" si="118"/>
        <v>3107.83</v>
      </c>
      <c r="U366" s="63">
        <f>IFERROR(T366/J366,"")</f>
        <v>0.38436413196729013</v>
      </c>
    </row>
    <row r="368" spans="1:21" x14ac:dyDescent="0.2">
      <c r="A368" s="17" t="s">
        <v>199</v>
      </c>
    </row>
    <row r="369" spans="13:17" ht="45" customHeight="1" x14ac:dyDescent="0.2"/>
    <row r="372" spans="13:17" ht="15.75" customHeight="1" x14ac:dyDescent="0.2">
      <c r="M372" s="108"/>
      <c r="N372" s="108"/>
      <c r="O372" s="108"/>
      <c r="P372" s="108"/>
      <c r="Q372" s="108"/>
    </row>
    <row r="373" spans="13:17" ht="15.75" customHeight="1" x14ac:dyDescent="0.2">
      <c r="M373" s="108"/>
      <c r="N373" s="108"/>
      <c r="O373" s="108"/>
      <c r="P373" s="108"/>
      <c r="Q373" s="108"/>
    </row>
    <row r="374" spans="13:17" ht="15.75" customHeight="1" x14ac:dyDescent="0.2">
      <c r="M374" s="108"/>
      <c r="N374" s="108"/>
      <c r="O374" s="108"/>
      <c r="P374" s="108"/>
      <c r="Q374" s="108"/>
    </row>
    <row r="375" spans="13:17" ht="15.75" customHeight="1" x14ac:dyDescent="0.2">
      <c r="M375" s="108"/>
      <c r="N375" s="108"/>
      <c r="O375" s="108"/>
      <c r="P375" s="108"/>
      <c r="Q375" s="108"/>
    </row>
    <row r="376" spans="13:17" ht="15.75" customHeight="1" x14ac:dyDescent="0.2">
      <c r="M376" s="108"/>
      <c r="N376" s="108"/>
      <c r="O376" s="108"/>
      <c r="P376" s="108"/>
      <c r="Q376" s="108"/>
    </row>
    <row r="377" spans="13:17" ht="15.75" customHeight="1" x14ac:dyDescent="0.2">
      <c r="M377" s="108"/>
      <c r="N377" s="108"/>
      <c r="O377" s="108"/>
      <c r="P377" s="108"/>
      <c r="Q377" s="108"/>
    </row>
    <row r="378" spans="13:17" ht="15.75" customHeight="1" x14ac:dyDescent="0.2">
      <c r="M378" s="108"/>
      <c r="N378" s="108"/>
      <c r="O378" s="108"/>
      <c r="P378" s="108"/>
      <c r="Q378" s="108"/>
    </row>
    <row r="379" spans="13:17" ht="15.75" customHeight="1" x14ac:dyDescent="0.2">
      <c r="M379" s="108"/>
      <c r="N379" s="108"/>
      <c r="O379" s="108"/>
      <c r="P379" s="108"/>
      <c r="Q379" s="108"/>
    </row>
    <row r="380" spans="13:17" ht="15.75" customHeight="1" x14ac:dyDescent="0.2">
      <c r="M380" s="108"/>
      <c r="N380" s="108"/>
      <c r="O380" s="108"/>
      <c r="P380" s="108"/>
      <c r="Q380" s="108"/>
    </row>
    <row r="381" spans="13:17" ht="15.75" customHeight="1" x14ac:dyDescent="0.2">
      <c r="M381" s="108"/>
      <c r="N381" s="108"/>
      <c r="O381" s="108"/>
      <c r="P381" s="108"/>
      <c r="Q381" s="108"/>
    </row>
    <row r="382" spans="13:17" ht="15.75" customHeight="1" x14ac:dyDescent="0.2">
      <c r="M382" s="108"/>
      <c r="N382" s="108"/>
      <c r="O382" s="108"/>
      <c r="P382" s="108"/>
      <c r="Q382" s="108"/>
    </row>
    <row r="383" spans="13:17" ht="15.75" customHeight="1" x14ac:dyDescent="0.2">
      <c r="M383" s="108"/>
      <c r="N383" s="108"/>
      <c r="O383" s="108"/>
      <c r="P383" s="108"/>
      <c r="Q383" s="108"/>
    </row>
    <row r="384" spans="13:17" ht="15.75" customHeight="1" x14ac:dyDescent="0.2">
      <c r="M384" s="108"/>
      <c r="N384" s="108"/>
      <c r="O384" s="108"/>
      <c r="P384" s="108"/>
      <c r="Q384" s="108"/>
    </row>
    <row r="385" spans="13:17" ht="15.75" customHeight="1" x14ac:dyDescent="0.2">
      <c r="M385" s="108"/>
      <c r="N385" s="108"/>
      <c r="O385" s="108"/>
      <c r="P385" s="108"/>
      <c r="Q385" s="108"/>
    </row>
    <row r="386" spans="13:17" ht="15.75" customHeight="1" x14ac:dyDescent="0.2">
      <c r="M386" s="108"/>
      <c r="N386" s="108"/>
      <c r="O386" s="108"/>
      <c r="P386" s="108"/>
      <c r="Q386" s="108"/>
    </row>
  </sheetData>
  <sheetProtection formatCells="0"/>
  <mergeCells count="110">
    <mergeCell ref="R356:R357"/>
    <mergeCell ref="R363:R364"/>
    <mergeCell ref="A333:A337"/>
    <mergeCell ref="R333:R335"/>
    <mergeCell ref="A338:A344"/>
    <mergeCell ref="R340:R342"/>
    <mergeCell ref="R343:R344"/>
    <mergeCell ref="A345:A366"/>
    <mergeCell ref="R345:R346"/>
    <mergeCell ref="R348:R349"/>
    <mergeCell ref="R350:R351"/>
    <mergeCell ref="R353:R354"/>
    <mergeCell ref="A298:A307"/>
    <mergeCell ref="R304:R307"/>
    <mergeCell ref="A308:A332"/>
    <mergeCell ref="R309:R310"/>
    <mergeCell ref="R312:R317"/>
    <mergeCell ref="R319:R320"/>
    <mergeCell ref="R321:R328"/>
    <mergeCell ref="R331:R332"/>
    <mergeCell ref="A267:A281"/>
    <mergeCell ref="R267:R269"/>
    <mergeCell ref="R270:R271"/>
    <mergeCell ref="R273:R275"/>
    <mergeCell ref="A282:A297"/>
    <mergeCell ref="R282:R285"/>
    <mergeCell ref="R286:R288"/>
    <mergeCell ref="R289:R291"/>
    <mergeCell ref="A222:A234"/>
    <mergeCell ref="R230:R233"/>
    <mergeCell ref="A235:A253"/>
    <mergeCell ref="R239:R253"/>
    <mergeCell ref="A254:A266"/>
    <mergeCell ref="R254:R256"/>
    <mergeCell ref="R258:R260"/>
    <mergeCell ref="R261:R262"/>
    <mergeCell ref="A199:A204"/>
    <mergeCell ref="A205:A206"/>
    <mergeCell ref="R205:R206"/>
    <mergeCell ref="A207:A221"/>
    <mergeCell ref="R208:R209"/>
    <mergeCell ref="R210:R212"/>
    <mergeCell ref="R214:R219"/>
    <mergeCell ref="A167:A187"/>
    <mergeCell ref="R168:R172"/>
    <mergeCell ref="R173:R179"/>
    <mergeCell ref="R182:R184"/>
    <mergeCell ref="A188:A198"/>
    <mergeCell ref="R188:R198"/>
    <mergeCell ref="A136:A148"/>
    <mergeCell ref="R136:R141"/>
    <mergeCell ref="R142:R147"/>
    <mergeCell ref="A149:A166"/>
    <mergeCell ref="B150:B151"/>
    <mergeCell ref="R150:R151"/>
    <mergeCell ref="R152:R154"/>
    <mergeCell ref="R155:R156"/>
    <mergeCell ref="R165:R166"/>
    <mergeCell ref="A118:A135"/>
    <mergeCell ref="R118:R121"/>
    <mergeCell ref="R122:R124"/>
    <mergeCell ref="R126:R127"/>
    <mergeCell ref="R129:R133"/>
    <mergeCell ref="R134:R135"/>
    <mergeCell ref="A68:A92"/>
    <mergeCell ref="R70:R83"/>
    <mergeCell ref="R87:R89"/>
    <mergeCell ref="A94:A117"/>
    <mergeCell ref="R95:R97"/>
    <mergeCell ref="R100:R101"/>
    <mergeCell ref="R107:R108"/>
    <mergeCell ref="R111:R116"/>
    <mergeCell ref="A47:A67"/>
    <mergeCell ref="R47:R51"/>
    <mergeCell ref="R55:R58"/>
    <mergeCell ref="R60:R61"/>
    <mergeCell ref="R63:R64"/>
    <mergeCell ref="R66:R67"/>
    <mergeCell ref="A25:A35"/>
    <mergeCell ref="R25:R27"/>
    <mergeCell ref="R28:R32"/>
    <mergeCell ref="R33:R34"/>
    <mergeCell ref="A36:A46"/>
    <mergeCell ref="R36:R38"/>
    <mergeCell ref="R41:R43"/>
    <mergeCell ref="R44:R46"/>
    <mergeCell ref="A6:A8"/>
    <mergeCell ref="R6:R8"/>
    <mergeCell ref="A9:A20"/>
    <mergeCell ref="R13:R14"/>
    <mergeCell ref="R15:R19"/>
    <mergeCell ref="A21:A24"/>
    <mergeCell ref="R22:R24"/>
    <mergeCell ref="R3:R5"/>
    <mergeCell ref="H4:H5"/>
    <mergeCell ref="I4:J4"/>
    <mergeCell ref="K4:L4"/>
    <mergeCell ref="M4:M5"/>
    <mergeCell ref="N4:O4"/>
    <mergeCell ref="P4:Q4"/>
    <mergeCell ref="A1:R1"/>
    <mergeCell ref="A3:A5"/>
    <mergeCell ref="B3:B5"/>
    <mergeCell ref="C3:C5"/>
    <mergeCell ref="D3:D5"/>
    <mergeCell ref="E3:E5"/>
    <mergeCell ref="F3:F5"/>
    <mergeCell ref="G3:G5"/>
    <mergeCell ref="H3:L3"/>
    <mergeCell ref="M3:Q3"/>
  </mergeCells>
  <pageMargins left="0.59055118110236227" right="0.19685039370078741" top="0.35433070866141736" bottom="0.31496062992125984" header="0.23622047244094491" footer="0.19685039370078741"/>
  <pageSetup paperSize="9" scale="43" fitToHeight="0" orientation="landscape" blackAndWhite="1" r:id="rId1"/>
  <headerFooter alignWithMargins="0"/>
  <rowBreaks count="2" manualBreakCount="2">
    <brk id="317" max="16383" man="1"/>
    <brk id="361" max="16383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XFD386"/>
  <sheetViews>
    <sheetView view="pageBreakPreview" zoomScale="80" zoomScaleNormal="100" zoomScaleSheetLayoutView="80" workbookViewId="0">
      <pane xSplit="2" ySplit="5" topLeftCell="C325" activePane="bottomRight" state="frozen"/>
      <selection pane="topRight" activeCell="C1" sqref="C1"/>
      <selection pane="bottomLeft" activeCell="A6" sqref="A6"/>
      <selection pane="bottomRight" activeCell="T335" sqref="T335"/>
    </sheetView>
  </sheetViews>
  <sheetFormatPr defaultColWidth="9.140625" defaultRowHeight="15.75" outlineLevelRow="1" outlineLevelCol="1" x14ac:dyDescent="0.2"/>
  <cols>
    <col min="1" max="1" width="15.42578125" style="2" customWidth="1"/>
    <col min="2" max="2" width="49.28515625" style="3" customWidth="1"/>
    <col min="3" max="3" width="15.28515625" style="3" customWidth="1"/>
    <col min="4" max="4" width="19" style="3" hidden="1" customWidth="1" outlineLevel="1"/>
    <col min="5" max="5" width="22" style="16" hidden="1" customWidth="1" outlineLevel="1" collapsed="1"/>
    <col min="6" max="6" width="22" style="3" hidden="1" customWidth="1" outlineLevel="1"/>
    <col min="7" max="7" width="9.28515625" style="80" customWidth="1" collapsed="1"/>
    <col min="8" max="8" width="14.140625" style="19" hidden="1" customWidth="1" outlineLevel="1" collapsed="1"/>
    <col min="9" max="9" width="12.140625" style="18" customWidth="1" collapsed="1"/>
    <col min="10" max="10" width="12.140625" style="18" customWidth="1"/>
    <col min="11" max="12" width="9.28515625" style="11" hidden="1" customWidth="1" outlineLevel="1"/>
    <col min="13" max="13" width="13" style="156" customWidth="1" collapsed="1"/>
    <col min="14" max="14" width="13.140625" style="11" hidden="1" customWidth="1" outlineLevel="1"/>
    <col min="15" max="15" width="13" style="11" customWidth="1" collapsed="1"/>
    <col min="16" max="16" width="12.85546875" style="11" customWidth="1"/>
    <col min="17" max="17" width="9.140625" style="11" hidden="1" customWidth="1" outlineLevel="1"/>
    <col min="18" max="18" width="11.7109375" style="11" hidden="1" customWidth="1" outlineLevel="1"/>
    <col min="19" max="19" width="11.7109375" style="144" customWidth="1" collapsed="1"/>
    <col min="20" max="20" width="10.42578125" style="144" customWidth="1"/>
    <col min="21" max="21" width="55.85546875" style="15" customWidth="1"/>
    <col min="22" max="22" width="13.5703125" style="68" customWidth="1"/>
    <col min="23" max="23" width="13.140625" style="62" customWidth="1" collapsed="1"/>
    <col min="24" max="24" width="10" style="61" customWidth="1"/>
    <col min="25" max="16384" width="9.140625" style="4"/>
  </cols>
  <sheetData>
    <row r="1" spans="1:24" ht="20.25" x14ac:dyDescent="0.2">
      <c r="A1" s="253" t="s">
        <v>342</v>
      </c>
      <c r="B1" s="253"/>
      <c r="C1" s="253"/>
      <c r="D1" s="253"/>
      <c r="E1" s="253"/>
      <c r="F1" s="253"/>
      <c r="G1" s="253"/>
      <c r="H1" s="253"/>
      <c r="I1" s="253"/>
      <c r="J1" s="253"/>
      <c r="K1" s="253"/>
      <c r="L1" s="253"/>
      <c r="M1" s="253"/>
      <c r="N1" s="253"/>
      <c r="O1" s="253"/>
      <c r="P1" s="253"/>
      <c r="Q1" s="253"/>
      <c r="R1" s="253"/>
      <c r="S1" s="253"/>
      <c r="T1" s="253"/>
      <c r="U1" s="253"/>
      <c r="V1" s="94"/>
      <c r="W1" s="66"/>
    </row>
    <row r="2" spans="1:24" ht="20.25" x14ac:dyDescent="0.2">
      <c r="A2" s="128"/>
      <c r="B2" s="128"/>
      <c r="C2" s="128"/>
      <c r="D2" s="128"/>
      <c r="E2" s="128"/>
      <c r="F2" s="128"/>
      <c r="G2" s="76"/>
      <c r="H2" s="128"/>
      <c r="I2" s="128"/>
      <c r="J2" s="128"/>
      <c r="K2" s="128"/>
      <c r="L2" s="128"/>
      <c r="M2" s="153"/>
      <c r="N2" s="128"/>
      <c r="O2" s="128"/>
      <c r="P2" s="128"/>
      <c r="Q2" s="128"/>
      <c r="R2" s="128"/>
      <c r="S2" s="135"/>
      <c r="T2" s="135"/>
      <c r="U2" s="128"/>
      <c r="V2" s="94"/>
      <c r="W2" s="66"/>
    </row>
    <row r="3" spans="1:24" s="1" customFormat="1" ht="63.75" customHeight="1" x14ac:dyDescent="0.2">
      <c r="A3" s="229" t="s">
        <v>12</v>
      </c>
      <c r="B3" s="238" t="s">
        <v>160</v>
      </c>
      <c r="C3" s="241" t="s">
        <v>94</v>
      </c>
      <c r="D3" s="238" t="s">
        <v>259</v>
      </c>
      <c r="E3" s="238" t="s">
        <v>181</v>
      </c>
      <c r="F3" s="238" t="s">
        <v>223</v>
      </c>
      <c r="G3" s="245" t="s">
        <v>386</v>
      </c>
      <c r="H3" s="247" t="s">
        <v>221</v>
      </c>
      <c r="I3" s="247"/>
      <c r="J3" s="247"/>
      <c r="K3" s="247"/>
      <c r="L3" s="247"/>
      <c r="M3" s="132" t="s">
        <v>578</v>
      </c>
      <c r="N3" s="232" t="s">
        <v>222</v>
      </c>
      <c r="O3" s="232"/>
      <c r="P3" s="232"/>
      <c r="Q3" s="232"/>
      <c r="R3" s="232"/>
      <c r="S3" s="136" t="s">
        <v>578</v>
      </c>
      <c r="T3" s="265" t="s">
        <v>582</v>
      </c>
      <c r="U3" s="255" t="s">
        <v>183</v>
      </c>
      <c r="V3" s="95"/>
      <c r="W3" s="67"/>
      <c r="X3" s="62"/>
    </row>
    <row r="4" spans="1:24" s="1" customFormat="1" ht="47.25" customHeight="1" x14ac:dyDescent="0.2">
      <c r="A4" s="229"/>
      <c r="B4" s="238"/>
      <c r="C4" s="241"/>
      <c r="D4" s="238"/>
      <c r="E4" s="238"/>
      <c r="F4" s="238"/>
      <c r="G4" s="245"/>
      <c r="H4" s="239" t="s">
        <v>333</v>
      </c>
      <c r="I4" s="239" t="s">
        <v>334</v>
      </c>
      <c r="J4" s="239"/>
      <c r="K4" s="246" t="s">
        <v>182</v>
      </c>
      <c r="L4" s="246"/>
      <c r="M4" s="171">
        <v>1.099</v>
      </c>
      <c r="N4" s="233" t="s">
        <v>333</v>
      </c>
      <c r="O4" s="233" t="s">
        <v>334</v>
      </c>
      <c r="P4" s="233"/>
      <c r="Q4" s="234" t="s">
        <v>182</v>
      </c>
      <c r="R4" s="234"/>
      <c r="S4" s="151">
        <f>1.099+2.1%</f>
        <v>1.1199999999999999</v>
      </c>
      <c r="T4" s="266"/>
      <c r="U4" s="255"/>
      <c r="V4" s="95" t="s">
        <v>424</v>
      </c>
      <c r="W4" s="67" t="s">
        <v>423</v>
      </c>
      <c r="X4" s="62" t="s">
        <v>237</v>
      </c>
    </row>
    <row r="5" spans="1:24" s="1" customFormat="1" x14ac:dyDescent="0.2">
      <c r="A5" s="229"/>
      <c r="B5" s="238"/>
      <c r="C5" s="241"/>
      <c r="D5" s="238"/>
      <c r="E5" s="238"/>
      <c r="F5" s="238"/>
      <c r="G5" s="245"/>
      <c r="H5" s="239"/>
      <c r="I5" s="125" t="s">
        <v>255</v>
      </c>
      <c r="J5" s="125" t="s">
        <v>256</v>
      </c>
      <c r="K5" s="125" t="s">
        <v>255</v>
      </c>
      <c r="L5" s="125" t="s">
        <v>256</v>
      </c>
      <c r="M5" s="152" t="s">
        <v>583</v>
      </c>
      <c r="N5" s="233"/>
      <c r="O5" s="129" t="s">
        <v>255</v>
      </c>
      <c r="P5" s="129" t="s">
        <v>256</v>
      </c>
      <c r="Q5" s="129" t="s">
        <v>255</v>
      </c>
      <c r="R5" s="129" t="s">
        <v>256</v>
      </c>
      <c r="S5" s="137" t="s">
        <v>583</v>
      </c>
      <c r="T5" s="137"/>
      <c r="U5" s="255"/>
      <c r="V5" s="95"/>
      <c r="W5" s="67"/>
      <c r="X5" s="62"/>
    </row>
    <row r="6" spans="1:24" x14ac:dyDescent="0.2">
      <c r="A6" s="229" t="s">
        <v>75</v>
      </c>
      <c r="B6" s="5" t="s">
        <v>500</v>
      </c>
      <c r="C6" s="8"/>
      <c r="D6" s="36"/>
      <c r="E6" s="91"/>
      <c r="F6" s="12"/>
      <c r="G6" s="77"/>
      <c r="H6" s="21"/>
      <c r="I6" s="23"/>
      <c r="J6" s="23"/>
      <c r="K6" s="22"/>
      <c r="L6" s="22"/>
      <c r="M6" s="133"/>
      <c r="N6" s="47"/>
      <c r="O6" s="47"/>
      <c r="P6" s="47"/>
      <c r="Q6" s="47"/>
      <c r="R6" s="47"/>
      <c r="S6" s="138"/>
      <c r="T6" s="138"/>
      <c r="U6" s="254" t="s">
        <v>417</v>
      </c>
    </row>
    <row r="7" spans="1:24" x14ac:dyDescent="0.2">
      <c r="A7" s="229"/>
      <c r="B7" s="6" t="s">
        <v>158</v>
      </c>
      <c r="C7" s="8">
        <v>3303036837</v>
      </c>
      <c r="D7" s="36" t="s">
        <v>265</v>
      </c>
      <c r="E7" s="13" t="s">
        <v>335</v>
      </c>
      <c r="F7" s="12" t="s">
        <v>220</v>
      </c>
      <c r="G7" s="77">
        <v>0.2</v>
      </c>
      <c r="H7" s="21">
        <v>8119.8</v>
      </c>
      <c r="I7" s="21">
        <v>8119.8</v>
      </c>
      <c r="J7" s="21">
        <v>8707.67</v>
      </c>
      <c r="K7" s="22">
        <f t="shared" ref="K7:L27" si="0">IFERROR(I7/H7*100,"")</f>
        <v>100</v>
      </c>
      <c r="L7" s="22">
        <f t="shared" si="0"/>
        <v>107.23995664917855</v>
      </c>
      <c r="M7" s="133">
        <f>J7*M$4</f>
        <v>9569.7293300000001</v>
      </c>
      <c r="N7" s="46">
        <v>3009.12</v>
      </c>
      <c r="O7" s="46">
        <v>3009.12</v>
      </c>
      <c r="P7" s="46">
        <v>3424.38</v>
      </c>
      <c r="Q7" s="47">
        <f>IFERROR(O7/N7*100,"-")</f>
        <v>100</v>
      </c>
      <c r="R7" s="47">
        <f>IFERROR(P7/O7*100,"-")</f>
        <v>113.80004785452226</v>
      </c>
      <c r="S7" s="139">
        <f>IF(G7="нет",MIN(M7,P7*S$4),MIN(M7*(1+G7),P7*S$4))</f>
        <v>3835.3055999999997</v>
      </c>
      <c r="T7" s="150">
        <f>S7/P7</f>
        <v>1.1199999999999999</v>
      </c>
      <c r="U7" s="254"/>
      <c r="V7" s="68">
        <f>IF($G7=20%,ROUND(O7/1.2,2),IF($G7=5%,ROUND(O7/1.05,2),O7))</f>
        <v>2507.6</v>
      </c>
      <c r="W7" s="68">
        <f>IF($G7=20%,ROUND(P7/1.2,2),IF($G7=5%,ROUND(P7/1.05,2),P7))</f>
        <v>2853.65</v>
      </c>
      <c r="X7" s="63">
        <f>IFERROR(W7/J7,"")</f>
        <v>0.32771682895654064</v>
      </c>
    </row>
    <row r="8" spans="1:24" x14ac:dyDescent="0.2">
      <c r="A8" s="229"/>
      <c r="B8" s="6" t="s">
        <v>159</v>
      </c>
      <c r="C8" s="8">
        <v>3303036837</v>
      </c>
      <c r="D8" s="36" t="s">
        <v>265</v>
      </c>
      <c r="E8" s="13" t="s">
        <v>335</v>
      </c>
      <c r="F8" s="12" t="s">
        <v>220</v>
      </c>
      <c r="G8" s="77">
        <v>0.2</v>
      </c>
      <c r="H8" s="21">
        <v>4498.2299999999996</v>
      </c>
      <c r="I8" s="25">
        <v>4407.07</v>
      </c>
      <c r="J8" s="25">
        <v>4407.07</v>
      </c>
      <c r="K8" s="22">
        <f t="shared" si="0"/>
        <v>97.973425102762647</v>
      </c>
      <c r="L8" s="22">
        <f t="shared" si="0"/>
        <v>100</v>
      </c>
      <c r="M8" s="133">
        <f>J8*M$4</f>
        <v>4843.3699299999998</v>
      </c>
      <c r="N8" s="46">
        <v>3009.12</v>
      </c>
      <c r="O8" s="46">
        <v>3009.12</v>
      </c>
      <c r="P8" s="46">
        <v>3424.38</v>
      </c>
      <c r="Q8" s="47">
        <f t="shared" ref="Q8:R18" si="1">IFERROR(O8/N8*100,"")</f>
        <v>100</v>
      </c>
      <c r="R8" s="47">
        <f t="shared" si="1"/>
        <v>113.80004785452226</v>
      </c>
      <c r="S8" s="139">
        <f>IF(G8="нет",MIN(M8,P8*S$4),MIN(M8*(1+G8),P8*S$4))</f>
        <v>3835.3055999999997</v>
      </c>
      <c r="T8" s="150">
        <f>S8/P8</f>
        <v>1.1199999999999999</v>
      </c>
      <c r="U8" s="254"/>
      <c r="V8" s="68">
        <f>IF(G8=20%,ROUND(O8/1.2,2),IF(G8=5%,ROUND(O8/1.05,2),O8))</f>
        <v>2507.6</v>
      </c>
      <c r="W8" s="68">
        <f>IF($G8=20%,ROUND(P8/1.2,2),IF($G8=5%,ROUND(P8/1.05,2),P8))</f>
        <v>2853.65</v>
      </c>
      <c r="X8" s="63">
        <f>IFERROR(W8/J8,"")</f>
        <v>0.64751637709407839</v>
      </c>
    </row>
    <row r="9" spans="1:24" x14ac:dyDescent="0.2">
      <c r="A9" s="229" t="s">
        <v>13</v>
      </c>
      <c r="B9" s="5" t="s">
        <v>44</v>
      </c>
      <c r="C9" s="8">
        <v>3702067805</v>
      </c>
      <c r="D9" s="36"/>
      <c r="E9" s="43"/>
      <c r="F9" s="12"/>
      <c r="G9" s="77"/>
      <c r="H9" s="25"/>
      <c r="I9" s="23"/>
      <c r="J9" s="23"/>
      <c r="K9" s="26" t="str">
        <f t="shared" si="0"/>
        <v/>
      </c>
      <c r="L9" s="26" t="str">
        <f t="shared" si="0"/>
        <v/>
      </c>
      <c r="M9" s="154"/>
      <c r="N9" s="32"/>
      <c r="O9" s="41"/>
      <c r="P9" s="41"/>
      <c r="Q9" s="32" t="str">
        <f t="shared" si="1"/>
        <v/>
      </c>
      <c r="R9" s="32" t="str">
        <f t="shared" si="1"/>
        <v/>
      </c>
      <c r="S9" s="140"/>
      <c r="T9" s="140"/>
      <c r="U9" s="92"/>
      <c r="V9" s="96"/>
      <c r="X9" s="64"/>
    </row>
    <row r="10" spans="1:24" x14ac:dyDescent="0.2">
      <c r="A10" s="229"/>
      <c r="B10" s="6" t="s">
        <v>156</v>
      </c>
      <c r="C10" s="8">
        <v>3702067805</v>
      </c>
      <c r="D10" s="36" t="s">
        <v>258</v>
      </c>
      <c r="E10" s="13" t="s">
        <v>335</v>
      </c>
      <c r="F10" s="12" t="s">
        <v>220</v>
      </c>
      <c r="G10" s="77">
        <v>0.2</v>
      </c>
      <c r="H10" s="21">
        <v>2116.27</v>
      </c>
      <c r="I10" s="21">
        <v>2116.27</v>
      </c>
      <c r="J10" s="21">
        <v>2489.54</v>
      </c>
      <c r="K10" s="22">
        <f t="shared" si="0"/>
        <v>100</v>
      </c>
      <c r="L10" s="22">
        <f t="shared" si="0"/>
        <v>117.63810855892677</v>
      </c>
      <c r="M10" s="133">
        <f t="shared" ref="M10:M11" si="2">J10*M$4</f>
        <v>2736.0044600000001</v>
      </c>
      <c r="N10" s="46">
        <v>2539.52</v>
      </c>
      <c r="O10" s="46">
        <v>2539.52</v>
      </c>
      <c r="P10" s="86">
        <v>2889.97</v>
      </c>
      <c r="Q10" s="47">
        <f t="shared" si="1"/>
        <v>100</v>
      </c>
      <c r="R10" s="47">
        <f t="shared" si="1"/>
        <v>113.79985194052418</v>
      </c>
      <c r="S10" s="139">
        <f t="shared" ref="S10:S11" si="3">IF(G10="нет",MIN(M10,P10*S$4),MIN(M10*(1+G10),P10*S$4))</f>
        <v>3236.7663999999995</v>
      </c>
      <c r="T10" s="150">
        <f t="shared" ref="T10:T11" si="4">S10/P10</f>
        <v>1.1199999999999999</v>
      </c>
      <c r="U10" s="124" t="s">
        <v>359</v>
      </c>
      <c r="V10" s="68">
        <f>IF(G10=20%,ROUND(O10/1.2,2),IF(G10=5%,ROUND(O10/1.05,2),O10))</f>
        <v>2116.27</v>
      </c>
      <c r="W10" s="68">
        <f t="shared" ref="W10:W11" si="5">IF($G10=20%,ROUND(P10/1.2,2),IF($G10=5%,ROUND(P10/1.05,2),P10))</f>
        <v>2408.31</v>
      </c>
      <c r="X10" s="63">
        <f>IFERROR(W10/J10,"")</f>
        <v>0.96737148228186731</v>
      </c>
    </row>
    <row r="11" spans="1:24" x14ac:dyDescent="0.2">
      <c r="A11" s="229"/>
      <c r="B11" s="6" t="s">
        <v>157</v>
      </c>
      <c r="C11" s="8">
        <v>3702067805</v>
      </c>
      <c r="D11" s="36" t="s">
        <v>260</v>
      </c>
      <c r="E11" s="13" t="s">
        <v>335</v>
      </c>
      <c r="F11" s="12" t="s">
        <v>220</v>
      </c>
      <c r="G11" s="77">
        <v>0.2</v>
      </c>
      <c r="H11" s="21">
        <v>3552.45</v>
      </c>
      <c r="I11" s="21">
        <v>3552.45</v>
      </c>
      <c r="J11" s="21">
        <v>3772.45</v>
      </c>
      <c r="K11" s="22">
        <f t="shared" si="0"/>
        <v>100</v>
      </c>
      <c r="L11" s="22">
        <f t="shared" si="0"/>
        <v>106.19290911905867</v>
      </c>
      <c r="M11" s="133">
        <f t="shared" si="2"/>
        <v>4145.9225499999993</v>
      </c>
      <c r="N11" s="46">
        <v>3172.06</v>
      </c>
      <c r="O11" s="46">
        <v>3172.06</v>
      </c>
      <c r="P11" s="86">
        <v>3609.8</v>
      </c>
      <c r="Q11" s="47">
        <f t="shared" si="1"/>
        <v>100</v>
      </c>
      <c r="R11" s="47">
        <f t="shared" si="1"/>
        <v>113.79986507190911</v>
      </c>
      <c r="S11" s="139">
        <f t="shared" si="3"/>
        <v>4042.9759999999997</v>
      </c>
      <c r="T11" s="150">
        <f t="shared" si="4"/>
        <v>1.1199999999999999</v>
      </c>
      <c r="U11" s="124" t="s">
        <v>360</v>
      </c>
      <c r="V11" s="68">
        <f>IF(G11=20%,ROUND(O11/1.2,2),IF(G11=5%,ROUND(O11/1.05,2),O11))</f>
        <v>2643.38</v>
      </c>
      <c r="W11" s="68">
        <f t="shared" si="5"/>
        <v>3008.17</v>
      </c>
      <c r="X11" s="63">
        <f>IFERROR(W11/J11,"")</f>
        <v>0.79740486951450651</v>
      </c>
    </row>
    <row r="12" spans="1:24" x14ac:dyDescent="0.2">
      <c r="A12" s="229"/>
      <c r="B12" s="5" t="s">
        <v>480</v>
      </c>
      <c r="C12" s="8">
        <v>3701048768</v>
      </c>
      <c r="D12" s="36"/>
      <c r="E12" s="13"/>
      <c r="F12" s="12"/>
      <c r="G12" s="77"/>
      <c r="H12" s="21"/>
      <c r="I12" s="23"/>
      <c r="J12" s="23"/>
      <c r="K12" s="22" t="str">
        <f t="shared" si="0"/>
        <v/>
      </c>
      <c r="L12" s="22" t="str">
        <f t="shared" si="0"/>
        <v/>
      </c>
      <c r="M12" s="133"/>
      <c r="N12" s="47"/>
      <c r="O12" s="47"/>
      <c r="P12" s="47"/>
      <c r="Q12" s="47" t="str">
        <f t="shared" si="1"/>
        <v/>
      </c>
      <c r="R12" s="47" t="str">
        <f t="shared" si="1"/>
        <v/>
      </c>
      <c r="S12" s="138"/>
      <c r="T12" s="138"/>
      <c r="U12" s="89"/>
      <c r="V12" s="97"/>
      <c r="X12" s="64"/>
    </row>
    <row r="13" spans="1:24" x14ac:dyDescent="0.2">
      <c r="A13" s="229"/>
      <c r="B13" s="6" t="s">
        <v>51</v>
      </c>
      <c r="C13" s="8">
        <v>3701048768</v>
      </c>
      <c r="D13" s="36" t="s">
        <v>260</v>
      </c>
      <c r="E13" s="13" t="s">
        <v>335</v>
      </c>
      <c r="F13" s="82" t="s">
        <v>220</v>
      </c>
      <c r="G13" s="83">
        <v>0.2</v>
      </c>
      <c r="H13" s="21">
        <v>3192.89</v>
      </c>
      <c r="I13" s="21">
        <v>2700.43</v>
      </c>
      <c r="J13" s="21">
        <v>2958.03</v>
      </c>
      <c r="K13" s="22">
        <f t="shared" si="0"/>
        <v>84.576355590076702</v>
      </c>
      <c r="L13" s="22">
        <f t="shared" si="0"/>
        <v>109.53922153138575</v>
      </c>
      <c r="M13" s="133">
        <f t="shared" ref="M13:M21" si="6">J13*M$4</f>
        <v>3250.8749700000003</v>
      </c>
      <c r="N13" s="46">
        <v>3119.19</v>
      </c>
      <c r="O13" s="46">
        <v>3119.19</v>
      </c>
      <c r="P13" s="86">
        <v>3549.64</v>
      </c>
      <c r="Q13" s="47">
        <f t="shared" si="1"/>
        <v>100</v>
      </c>
      <c r="R13" s="51">
        <f t="shared" si="1"/>
        <v>113.80005706609728</v>
      </c>
      <c r="S13" s="139">
        <f t="shared" ref="S13:S18" si="7">IF(G13="нет",MIN(M13,P13*S$4),MIN(M13*(1+G13),P13*S$4))</f>
        <v>3901.0499640000003</v>
      </c>
      <c r="T13" s="157">
        <f t="shared" ref="T13:T18" si="8">S13/P13</f>
        <v>1.0989987615645531</v>
      </c>
      <c r="U13" s="254" t="s">
        <v>381</v>
      </c>
      <c r="V13" s="68">
        <f t="shared" ref="V13:V18" si="9">IF(G13=20%,ROUND(O13/1.2,2),IF(G13=5%,ROUND(O13/1.05,2),O13))</f>
        <v>2599.33</v>
      </c>
      <c r="W13" s="68">
        <f t="shared" ref="W13:W18" si="10">IF($G13=20%,ROUND(P13/1.2,2),IF($G13=5%,ROUND(P13/1.05,2),P13))</f>
        <v>2958.03</v>
      </c>
      <c r="X13" s="65">
        <f t="shared" ref="X13:X18" si="11">IFERROR(W13/J13,"")</f>
        <v>1</v>
      </c>
    </row>
    <row r="14" spans="1:24" x14ac:dyDescent="0.2">
      <c r="A14" s="229"/>
      <c r="B14" s="6" t="s">
        <v>52</v>
      </c>
      <c r="C14" s="8">
        <v>3701048768</v>
      </c>
      <c r="D14" s="36" t="s">
        <v>260</v>
      </c>
      <c r="E14" s="13" t="s">
        <v>335</v>
      </c>
      <c r="F14" s="82" t="s">
        <v>220</v>
      </c>
      <c r="G14" s="83">
        <v>0.2</v>
      </c>
      <c r="H14" s="21">
        <v>5593.49</v>
      </c>
      <c r="I14" s="21">
        <v>4879.84</v>
      </c>
      <c r="J14" s="21">
        <v>5155.32</v>
      </c>
      <c r="K14" s="22">
        <f t="shared" si="0"/>
        <v>87.241418148597745</v>
      </c>
      <c r="L14" s="22">
        <f t="shared" si="0"/>
        <v>105.64526705793631</v>
      </c>
      <c r="M14" s="133">
        <f t="shared" si="6"/>
        <v>5665.69668</v>
      </c>
      <c r="N14" s="46">
        <v>3119.19</v>
      </c>
      <c r="O14" s="46">
        <v>3119.19</v>
      </c>
      <c r="P14" s="86">
        <v>3549.64</v>
      </c>
      <c r="Q14" s="47">
        <f t="shared" si="1"/>
        <v>100</v>
      </c>
      <c r="R14" s="47">
        <f t="shared" si="1"/>
        <v>113.80005706609728</v>
      </c>
      <c r="S14" s="139">
        <f t="shared" si="7"/>
        <v>3975.5967999999993</v>
      </c>
      <c r="T14" s="150">
        <f t="shared" si="8"/>
        <v>1.1199999999999999</v>
      </c>
      <c r="U14" s="254"/>
      <c r="V14" s="68">
        <f t="shared" si="9"/>
        <v>2599.33</v>
      </c>
      <c r="W14" s="68">
        <f t="shared" si="10"/>
        <v>2958.03</v>
      </c>
      <c r="X14" s="63">
        <f t="shared" si="11"/>
        <v>0.57378203486883461</v>
      </c>
    </row>
    <row r="15" spans="1:24" x14ac:dyDescent="0.2">
      <c r="A15" s="229"/>
      <c r="B15" s="6" t="s">
        <v>53</v>
      </c>
      <c r="C15" s="8">
        <v>3701048768</v>
      </c>
      <c r="D15" s="36" t="s">
        <v>260</v>
      </c>
      <c r="E15" s="13" t="s">
        <v>335</v>
      </c>
      <c r="F15" s="82" t="s">
        <v>220</v>
      </c>
      <c r="G15" s="83">
        <v>0.2</v>
      </c>
      <c r="H15" s="21">
        <v>4509.2</v>
      </c>
      <c r="I15" s="21">
        <v>4096.54</v>
      </c>
      <c r="J15" s="21">
        <v>4388.25</v>
      </c>
      <c r="K15" s="22">
        <f t="shared" si="0"/>
        <v>90.848487536591861</v>
      </c>
      <c r="L15" s="22">
        <f t="shared" si="0"/>
        <v>107.12088738301102</v>
      </c>
      <c r="M15" s="133">
        <f t="shared" si="6"/>
        <v>4822.6867499999998</v>
      </c>
      <c r="N15" s="46">
        <v>3119.19</v>
      </c>
      <c r="O15" s="46">
        <v>3119.19</v>
      </c>
      <c r="P15" s="86">
        <v>3549.64</v>
      </c>
      <c r="Q15" s="47">
        <f t="shared" si="1"/>
        <v>100</v>
      </c>
      <c r="R15" s="47">
        <f t="shared" si="1"/>
        <v>113.80005706609728</v>
      </c>
      <c r="S15" s="139">
        <f t="shared" si="7"/>
        <v>3975.5967999999993</v>
      </c>
      <c r="T15" s="150">
        <f t="shared" si="8"/>
        <v>1.1199999999999999</v>
      </c>
      <c r="U15" s="254" t="s">
        <v>435</v>
      </c>
      <c r="V15" s="68">
        <f t="shared" si="9"/>
        <v>2599.33</v>
      </c>
      <c r="W15" s="68">
        <f t="shared" si="10"/>
        <v>2958.03</v>
      </c>
      <c r="X15" s="63">
        <f t="shared" si="11"/>
        <v>0.67407964450521285</v>
      </c>
    </row>
    <row r="16" spans="1:24" x14ac:dyDescent="0.2">
      <c r="A16" s="229"/>
      <c r="B16" s="6" t="s">
        <v>54</v>
      </c>
      <c r="C16" s="8">
        <v>3701048768</v>
      </c>
      <c r="D16" s="36" t="s">
        <v>260</v>
      </c>
      <c r="E16" s="13" t="s">
        <v>335</v>
      </c>
      <c r="F16" s="82" t="s">
        <v>220</v>
      </c>
      <c r="G16" s="83">
        <v>0.2</v>
      </c>
      <c r="H16" s="21">
        <v>2791.97</v>
      </c>
      <c r="I16" s="21">
        <v>2436.5500000000002</v>
      </c>
      <c r="J16" s="21">
        <v>2707.28</v>
      </c>
      <c r="K16" s="22">
        <f t="shared" si="0"/>
        <v>87.269920522068659</v>
      </c>
      <c r="L16" s="22">
        <f t="shared" si="0"/>
        <v>111.11120231474831</v>
      </c>
      <c r="M16" s="133">
        <f t="shared" si="6"/>
        <v>2975.3007200000002</v>
      </c>
      <c r="N16" s="46">
        <v>2495.73</v>
      </c>
      <c r="O16" s="46">
        <v>2495.73</v>
      </c>
      <c r="P16" s="46">
        <v>2840.14</v>
      </c>
      <c r="Q16" s="47">
        <f t="shared" si="1"/>
        <v>100</v>
      </c>
      <c r="R16" s="47">
        <f t="shared" si="1"/>
        <v>113.7999703493567</v>
      </c>
      <c r="S16" s="139">
        <f t="shared" si="7"/>
        <v>3180.9567999999995</v>
      </c>
      <c r="T16" s="150">
        <f t="shared" si="8"/>
        <v>1.1199999999999999</v>
      </c>
      <c r="U16" s="254"/>
      <c r="V16" s="68">
        <f t="shared" si="9"/>
        <v>2079.7800000000002</v>
      </c>
      <c r="W16" s="68">
        <f t="shared" si="10"/>
        <v>2366.7800000000002</v>
      </c>
      <c r="X16" s="63">
        <f t="shared" si="11"/>
        <v>0.87422800744658846</v>
      </c>
    </row>
    <row r="17" spans="1:24" x14ac:dyDescent="0.2">
      <c r="A17" s="229"/>
      <c r="B17" s="6" t="s">
        <v>55</v>
      </c>
      <c r="C17" s="8">
        <v>3701048768</v>
      </c>
      <c r="D17" s="36" t="s">
        <v>260</v>
      </c>
      <c r="E17" s="13" t="s">
        <v>335</v>
      </c>
      <c r="F17" s="82" t="s">
        <v>220</v>
      </c>
      <c r="G17" s="83">
        <v>0.2</v>
      </c>
      <c r="H17" s="21">
        <v>8529.2199999999993</v>
      </c>
      <c r="I17" s="21">
        <v>7735.05</v>
      </c>
      <c r="J17" s="21">
        <v>7737.2</v>
      </c>
      <c r="K17" s="22">
        <f t="shared" si="0"/>
        <v>90.688832038568606</v>
      </c>
      <c r="L17" s="22">
        <f t="shared" si="0"/>
        <v>100.02779555400416</v>
      </c>
      <c r="M17" s="133">
        <f t="shared" si="6"/>
        <v>8503.1828000000005</v>
      </c>
      <c r="N17" s="46">
        <v>3486.57</v>
      </c>
      <c r="O17" s="46">
        <v>3486.57</v>
      </c>
      <c r="P17" s="106">
        <v>3729.4</v>
      </c>
      <c r="Q17" s="47">
        <f t="shared" si="1"/>
        <v>100</v>
      </c>
      <c r="R17" s="47">
        <f t="shared" si="1"/>
        <v>106.96472464341747</v>
      </c>
      <c r="S17" s="139">
        <f t="shared" si="7"/>
        <v>4176.9279999999999</v>
      </c>
      <c r="T17" s="150">
        <f t="shared" si="8"/>
        <v>1.1199999999999999</v>
      </c>
      <c r="U17" s="254"/>
      <c r="V17" s="68">
        <f t="shared" si="9"/>
        <v>2905.48</v>
      </c>
      <c r="W17" s="68">
        <f t="shared" si="10"/>
        <v>3107.83</v>
      </c>
      <c r="X17" s="63">
        <f t="shared" si="11"/>
        <v>0.4016737320994675</v>
      </c>
    </row>
    <row r="18" spans="1:24" x14ac:dyDescent="0.2">
      <c r="A18" s="229"/>
      <c r="B18" s="6" t="s">
        <v>56</v>
      </c>
      <c r="C18" s="8">
        <v>3701048768</v>
      </c>
      <c r="D18" s="36" t="s">
        <v>260</v>
      </c>
      <c r="E18" s="13" t="s">
        <v>335</v>
      </c>
      <c r="F18" s="82" t="s">
        <v>220</v>
      </c>
      <c r="G18" s="83">
        <v>0.2</v>
      </c>
      <c r="H18" s="21">
        <v>11553.06</v>
      </c>
      <c r="I18" s="21">
        <v>10182.25</v>
      </c>
      <c r="J18" s="21">
        <v>10185.94</v>
      </c>
      <c r="K18" s="22">
        <f t="shared" si="0"/>
        <v>88.134658696483882</v>
      </c>
      <c r="L18" s="22">
        <f t="shared" si="0"/>
        <v>100.03623953448404</v>
      </c>
      <c r="M18" s="133">
        <f t="shared" si="6"/>
        <v>11194.34806</v>
      </c>
      <c r="N18" s="46">
        <v>3486.57</v>
      </c>
      <c r="O18" s="46">
        <v>3486.57</v>
      </c>
      <c r="P18" s="106">
        <v>3729.4</v>
      </c>
      <c r="Q18" s="47">
        <f t="shared" si="1"/>
        <v>100</v>
      </c>
      <c r="R18" s="47">
        <f t="shared" si="1"/>
        <v>106.96472464341747</v>
      </c>
      <c r="S18" s="139">
        <f t="shared" si="7"/>
        <v>4176.9279999999999</v>
      </c>
      <c r="T18" s="150">
        <f t="shared" si="8"/>
        <v>1.1199999999999999</v>
      </c>
      <c r="U18" s="254"/>
      <c r="V18" s="68">
        <f t="shared" si="9"/>
        <v>2905.48</v>
      </c>
      <c r="W18" s="68">
        <f t="shared" si="10"/>
        <v>3107.83</v>
      </c>
      <c r="X18" s="63">
        <f t="shared" si="11"/>
        <v>0.30510978859094001</v>
      </c>
    </row>
    <row r="19" spans="1:24" x14ac:dyDescent="0.2">
      <c r="A19" s="229"/>
      <c r="B19" s="6" t="s">
        <v>57</v>
      </c>
      <c r="C19" s="8">
        <v>3701048768</v>
      </c>
      <c r="D19" s="36" t="s">
        <v>260</v>
      </c>
      <c r="E19" s="13" t="s">
        <v>335</v>
      </c>
      <c r="F19" s="82" t="s">
        <v>220</v>
      </c>
      <c r="G19" s="83">
        <v>0.2</v>
      </c>
      <c r="H19" s="21">
        <v>3256.39</v>
      </c>
      <c r="I19" s="21">
        <v>2545.63</v>
      </c>
      <c r="J19" s="21">
        <v>2801.41</v>
      </c>
      <c r="K19" s="22">
        <f t="shared" si="0"/>
        <v>78.173376039110792</v>
      </c>
      <c r="L19" s="22">
        <f t="shared" si="0"/>
        <v>110.04780741898861</v>
      </c>
      <c r="M19" s="133">
        <f t="shared" si="6"/>
        <v>3078.7495899999999</v>
      </c>
      <c r="N19" s="46"/>
      <c r="O19" s="48"/>
      <c r="P19" s="46"/>
      <c r="Q19" s="46"/>
      <c r="R19" s="46"/>
      <c r="S19" s="139"/>
      <c r="T19" s="139"/>
      <c r="U19" s="254"/>
      <c r="W19" s="68"/>
      <c r="X19" s="63"/>
    </row>
    <row r="20" spans="1:24" ht="31.5" x14ac:dyDescent="0.2">
      <c r="A20" s="229"/>
      <c r="B20" s="5" t="s">
        <v>50</v>
      </c>
      <c r="C20" s="8">
        <v>3707001244</v>
      </c>
      <c r="D20" s="36" t="s">
        <v>258</v>
      </c>
      <c r="E20" s="13" t="s">
        <v>335</v>
      </c>
      <c r="F20" s="12" t="s">
        <v>220</v>
      </c>
      <c r="G20" s="77">
        <v>0.2</v>
      </c>
      <c r="H20" s="25">
        <v>2166.94</v>
      </c>
      <c r="I20" s="25">
        <v>2166.94</v>
      </c>
      <c r="J20" s="25">
        <v>2236.87</v>
      </c>
      <c r="K20" s="22">
        <f t="shared" si="0"/>
        <v>100</v>
      </c>
      <c r="L20" s="22">
        <f t="shared" si="0"/>
        <v>103.22713134650705</v>
      </c>
      <c r="M20" s="133">
        <f t="shared" si="6"/>
        <v>2458.3201299999996</v>
      </c>
      <c r="N20" s="46">
        <v>2011.07</v>
      </c>
      <c r="O20" s="46">
        <v>2011.07</v>
      </c>
      <c r="P20" s="46">
        <v>2288.6</v>
      </c>
      <c r="Q20" s="47">
        <f t="shared" ref="Q20:R27" si="12">IFERROR(O20/N20*100,"")</f>
        <v>100</v>
      </c>
      <c r="R20" s="47">
        <f t="shared" si="12"/>
        <v>113.80011635596972</v>
      </c>
      <c r="S20" s="139">
        <f t="shared" ref="S20:S21" si="13">IF(G20="нет",MIN(M20,P20*S$4),MIN(M20*(1+G20),P20*S$4))</f>
        <v>2563.2319999999995</v>
      </c>
      <c r="T20" s="150">
        <f t="shared" ref="T20:T21" si="14">S20/P20</f>
        <v>1.1199999999999999</v>
      </c>
      <c r="U20" s="124" t="s">
        <v>351</v>
      </c>
      <c r="V20" s="68">
        <f>IF(G20=20%,ROUND(O20/1.2,2),IF(G20=5%,ROUND(O20/1.05,2),O20))</f>
        <v>1675.89</v>
      </c>
      <c r="W20" s="68">
        <f t="shared" ref="W20:W21" si="15">IF($G20=20%,ROUND(P20/1.2,2),IF($G20=5%,ROUND(P20/1.05,2),P20))</f>
        <v>1907.17</v>
      </c>
      <c r="X20" s="63">
        <f>IFERROR(W20/J20,"")</f>
        <v>0.85260654396545177</v>
      </c>
    </row>
    <row r="21" spans="1:24" x14ac:dyDescent="0.2">
      <c r="A21" s="229" t="s">
        <v>14</v>
      </c>
      <c r="B21" s="5" t="s">
        <v>119</v>
      </c>
      <c r="C21" s="8">
        <v>3701000050</v>
      </c>
      <c r="D21" s="36" t="s">
        <v>258</v>
      </c>
      <c r="E21" s="13" t="s">
        <v>335</v>
      </c>
      <c r="F21" s="12" t="s">
        <v>220</v>
      </c>
      <c r="G21" s="77">
        <v>0.2</v>
      </c>
      <c r="H21" s="21">
        <v>2390.23</v>
      </c>
      <c r="I21" s="21">
        <v>2390.23</v>
      </c>
      <c r="J21" s="21">
        <v>2720.08</v>
      </c>
      <c r="K21" s="22">
        <f t="shared" si="0"/>
        <v>100</v>
      </c>
      <c r="L21" s="22">
        <f t="shared" si="0"/>
        <v>113.79992720365821</v>
      </c>
      <c r="M21" s="133">
        <f t="shared" si="6"/>
        <v>2989.3679199999997</v>
      </c>
      <c r="N21" s="46">
        <v>2868.28</v>
      </c>
      <c r="O21" s="46">
        <v>2868.28</v>
      </c>
      <c r="P21" s="46">
        <v>3264.1</v>
      </c>
      <c r="Q21" s="47">
        <f t="shared" si="12"/>
        <v>100</v>
      </c>
      <c r="R21" s="51">
        <f t="shared" si="12"/>
        <v>113.79990795877669</v>
      </c>
      <c r="S21" s="139">
        <f t="shared" si="13"/>
        <v>3587.2415039999996</v>
      </c>
      <c r="T21" s="157">
        <f t="shared" si="14"/>
        <v>1.0989986532275358</v>
      </c>
      <c r="U21" s="124" t="s">
        <v>372</v>
      </c>
      <c r="V21" s="68">
        <f>IF(G21=20%,ROUND(O21/1.2,2),IF(G21=5%,ROUND(O21/1.05,2),O21))</f>
        <v>2390.23</v>
      </c>
      <c r="W21" s="68">
        <f t="shared" si="15"/>
        <v>2720.08</v>
      </c>
      <c r="X21" s="65">
        <f>IFERROR(W21/J21,"")</f>
        <v>1</v>
      </c>
    </row>
    <row r="22" spans="1:24" x14ac:dyDescent="0.2">
      <c r="A22" s="229"/>
      <c r="B22" s="5" t="s">
        <v>120</v>
      </c>
      <c r="C22" s="8">
        <v>3701048535</v>
      </c>
      <c r="D22" s="36" t="s">
        <v>268</v>
      </c>
      <c r="E22" s="13" t="s">
        <v>335</v>
      </c>
      <c r="F22" s="12" t="s">
        <v>118</v>
      </c>
      <c r="G22" s="77">
        <v>0.2</v>
      </c>
      <c r="H22" s="21">
        <v>2841.04</v>
      </c>
      <c r="I22" s="21">
        <v>2841.04</v>
      </c>
      <c r="J22" s="21">
        <v>3130.74</v>
      </c>
      <c r="K22" s="22">
        <f t="shared" si="0"/>
        <v>100</v>
      </c>
      <c r="L22" s="22">
        <f t="shared" si="0"/>
        <v>110.19697012361669</v>
      </c>
      <c r="M22" s="133"/>
      <c r="N22" s="47"/>
      <c r="O22" s="34"/>
      <c r="P22" s="47"/>
      <c r="Q22" s="47" t="str">
        <f t="shared" si="12"/>
        <v/>
      </c>
      <c r="R22" s="47" t="str">
        <f t="shared" si="12"/>
        <v/>
      </c>
      <c r="S22" s="138"/>
      <c r="T22" s="138"/>
      <c r="U22" s="254" t="s">
        <v>340</v>
      </c>
      <c r="X22" s="64"/>
    </row>
    <row r="23" spans="1:24" ht="47.25" x14ac:dyDescent="0.2">
      <c r="A23" s="229"/>
      <c r="B23" s="20" t="s">
        <v>122</v>
      </c>
      <c r="C23" s="8">
        <v>3701048535</v>
      </c>
      <c r="D23" s="36" t="s">
        <v>268</v>
      </c>
      <c r="E23" s="13" t="s">
        <v>335</v>
      </c>
      <c r="F23" s="12" t="s">
        <v>184</v>
      </c>
      <c r="G23" s="77">
        <v>0.2</v>
      </c>
      <c r="H23" s="24"/>
      <c r="I23" s="39"/>
      <c r="J23" s="39"/>
      <c r="K23" s="24" t="str">
        <f t="shared" si="0"/>
        <v/>
      </c>
      <c r="L23" s="24" t="str">
        <f t="shared" si="0"/>
        <v/>
      </c>
      <c r="M23" s="159">
        <f>'[3]7 Тариф к утверждению'!$E$68</f>
        <v>4417.1400000000003</v>
      </c>
      <c r="N23" s="46">
        <v>2512.5500000000002</v>
      </c>
      <c r="O23" s="46">
        <v>2512.5500000000002</v>
      </c>
      <c r="P23" s="46">
        <v>2859.28</v>
      </c>
      <c r="Q23" s="47">
        <f t="shared" si="12"/>
        <v>100</v>
      </c>
      <c r="R23" s="47">
        <f t="shared" si="12"/>
        <v>113.79992437961432</v>
      </c>
      <c r="S23" s="139">
        <f t="shared" ref="S23:S24" si="16">IF(G23="нет",MIN(M23,P23*S$4),MIN(M23*(1+G23),P23*S$4))</f>
        <v>3202.3935999999999</v>
      </c>
      <c r="T23" s="150">
        <f t="shared" ref="T23:T24" si="17">S23/P23</f>
        <v>1.1199999999999999</v>
      </c>
      <c r="U23" s="254"/>
      <c r="V23" s="68">
        <f>IF(G23=20%,ROUND(O23/1.2,2),IF(G23=5%,ROUND(O23/1.05,2),O23))</f>
        <v>2093.79</v>
      </c>
      <c r="W23" s="68">
        <f t="shared" ref="W23:W24" si="18">IF($G23=20%,ROUND(P23/1.2,2),IF($G23=5%,ROUND(P23/1.05,2),P23))</f>
        <v>2382.73</v>
      </c>
      <c r="X23" s="63">
        <f>IFERROR(W23/J22,"")</f>
        <v>0.76107565623462825</v>
      </c>
    </row>
    <row r="24" spans="1:24" ht="47.25" x14ac:dyDescent="0.2">
      <c r="A24" s="229"/>
      <c r="B24" s="20" t="s">
        <v>121</v>
      </c>
      <c r="C24" s="8">
        <v>3701048535</v>
      </c>
      <c r="D24" s="36" t="s">
        <v>268</v>
      </c>
      <c r="E24" s="13" t="s">
        <v>335</v>
      </c>
      <c r="F24" s="12" t="s">
        <v>184</v>
      </c>
      <c r="G24" s="77">
        <v>0.2</v>
      </c>
      <c r="H24" s="24"/>
      <c r="I24" s="39"/>
      <c r="J24" s="39"/>
      <c r="K24" s="24" t="str">
        <f t="shared" si="0"/>
        <v/>
      </c>
      <c r="L24" s="24" t="str">
        <f t="shared" si="0"/>
        <v/>
      </c>
      <c r="M24" s="159">
        <f>M23</f>
        <v>4417.1400000000003</v>
      </c>
      <c r="N24" s="46">
        <v>3065.24</v>
      </c>
      <c r="O24" s="46">
        <v>3065.24</v>
      </c>
      <c r="P24" s="86">
        <v>3488.24</v>
      </c>
      <c r="Q24" s="47">
        <f t="shared" si="12"/>
        <v>100</v>
      </c>
      <c r="R24" s="47">
        <f t="shared" si="12"/>
        <v>113.79989821351673</v>
      </c>
      <c r="S24" s="139">
        <f t="shared" si="16"/>
        <v>3906.8287999999993</v>
      </c>
      <c r="T24" s="150">
        <f t="shared" si="17"/>
        <v>1.1199999999999999</v>
      </c>
      <c r="U24" s="254"/>
      <c r="V24" s="68">
        <f>IF(G24=20%,ROUND(O24/1.2,2),IF(G24=5%,ROUND(O24/1.05,2),O24))</f>
        <v>2554.37</v>
      </c>
      <c r="W24" s="68">
        <f t="shared" si="18"/>
        <v>2906.87</v>
      </c>
      <c r="X24" s="63">
        <f>IFERROR(W24/J22,"")</f>
        <v>0.92849294416016659</v>
      </c>
    </row>
    <row r="25" spans="1:24" ht="15.75" customHeight="1" x14ac:dyDescent="0.2">
      <c r="A25" s="229" t="s">
        <v>0</v>
      </c>
      <c r="B25" s="49" t="s">
        <v>318</v>
      </c>
      <c r="C25" s="8">
        <v>7606114295</v>
      </c>
      <c r="D25" s="36"/>
      <c r="E25" s="13"/>
      <c r="F25" s="12"/>
      <c r="G25" s="77"/>
      <c r="H25" s="25"/>
      <c r="I25" s="23"/>
      <c r="J25" s="23"/>
      <c r="K25" s="26" t="str">
        <f t="shared" si="0"/>
        <v/>
      </c>
      <c r="L25" s="26" t="str">
        <f t="shared" si="0"/>
        <v/>
      </c>
      <c r="M25" s="154"/>
      <c r="N25" s="32"/>
      <c r="O25" s="41"/>
      <c r="P25" s="32"/>
      <c r="Q25" s="32" t="str">
        <f t="shared" si="12"/>
        <v/>
      </c>
      <c r="R25" s="32" t="str">
        <f t="shared" si="12"/>
        <v/>
      </c>
      <c r="S25" s="140"/>
      <c r="T25" s="140"/>
      <c r="U25" s="254" t="s">
        <v>436</v>
      </c>
      <c r="X25" s="64"/>
    </row>
    <row r="26" spans="1:24" x14ac:dyDescent="0.2">
      <c r="A26" s="229"/>
      <c r="B26" s="6" t="s">
        <v>166</v>
      </c>
      <c r="C26" s="8">
        <v>7606114295</v>
      </c>
      <c r="D26" s="36" t="s">
        <v>338</v>
      </c>
      <c r="E26" s="13" t="s">
        <v>335</v>
      </c>
      <c r="F26" s="12" t="s">
        <v>220</v>
      </c>
      <c r="G26" s="77">
        <v>0.2</v>
      </c>
      <c r="H26" s="69">
        <v>2504.13</v>
      </c>
      <c r="I26" s="21">
        <v>2504.13</v>
      </c>
      <c r="J26" s="21">
        <v>3292.58</v>
      </c>
      <c r="K26" s="22">
        <f t="shared" si="0"/>
        <v>100</v>
      </c>
      <c r="L26" s="22">
        <f t="shared" si="0"/>
        <v>131.485985152528</v>
      </c>
      <c r="M26" s="133">
        <f t="shared" ref="M26:M27" si="19">J26*M$4</f>
        <v>3618.5454199999999</v>
      </c>
      <c r="N26" s="46">
        <v>2618.0300000000002</v>
      </c>
      <c r="O26" s="46">
        <v>2618.0300000000002</v>
      </c>
      <c r="P26" s="46">
        <v>2979.32</v>
      </c>
      <c r="Q26" s="47">
        <f t="shared" si="12"/>
        <v>100</v>
      </c>
      <c r="R26" s="47">
        <f t="shared" si="12"/>
        <v>113.80007104578634</v>
      </c>
      <c r="S26" s="139">
        <f t="shared" ref="S26:S27" si="20">IF(G26="нет",MIN(M26,P26*S$4),MIN(M26*(1+G26),P26*S$4))</f>
        <v>3336.8383999999996</v>
      </c>
      <c r="T26" s="150">
        <f t="shared" ref="T26:T27" si="21">S26/P26</f>
        <v>1.1199999999999999</v>
      </c>
      <c r="U26" s="254"/>
      <c r="V26" s="68">
        <f>IF(G26=20%,ROUND(O26/1.2,2),IF(G26=5%,ROUND(O26/1.05,2),O26))</f>
        <v>2181.69</v>
      </c>
      <c r="W26" s="68">
        <f t="shared" ref="W26:W27" si="22">IF($G26=20%,ROUND(P26/1.2,2),IF($G26=5%,ROUND(P26/1.05,2),P26))</f>
        <v>2482.77</v>
      </c>
      <c r="X26" s="63">
        <f>IFERROR(W26/J26,"")</f>
        <v>0.75405001548937312</v>
      </c>
    </row>
    <row r="27" spans="1:24" x14ac:dyDescent="0.2">
      <c r="A27" s="229"/>
      <c r="B27" s="6" t="s">
        <v>167</v>
      </c>
      <c r="C27" s="8">
        <v>7606114295</v>
      </c>
      <c r="D27" s="36" t="s">
        <v>338</v>
      </c>
      <c r="E27" s="13" t="s">
        <v>335</v>
      </c>
      <c r="F27" s="12" t="s">
        <v>220</v>
      </c>
      <c r="G27" s="77">
        <v>0.2</v>
      </c>
      <c r="H27" s="21">
        <v>3662.48</v>
      </c>
      <c r="I27" s="21">
        <v>3662.48</v>
      </c>
      <c r="J27" s="21">
        <v>5183.53</v>
      </c>
      <c r="K27" s="22">
        <f t="shared" si="0"/>
        <v>100</v>
      </c>
      <c r="L27" s="22">
        <f t="shared" si="0"/>
        <v>141.53060221489264</v>
      </c>
      <c r="M27" s="133">
        <f t="shared" si="19"/>
        <v>5696.6994699999996</v>
      </c>
      <c r="N27" s="46">
        <v>3486.57</v>
      </c>
      <c r="O27" s="46">
        <v>3486.57</v>
      </c>
      <c r="P27" s="106">
        <v>3729.4</v>
      </c>
      <c r="Q27" s="47">
        <f t="shared" si="12"/>
        <v>100</v>
      </c>
      <c r="R27" s="47">
        <f t="shared" si="12"/>
        <v>106.96472464341747</v>
      </c>
      <c r="S27" s="139">
        <f t="shared" si="20"/>
        <v>4176.9279999999999</v>
      </c>
      <c r="T27" s="150">
        <f t="shared" si="21"/>
        <v>1.1199999999999999</v>
      </c>
      <c r="U27" s="254"/>
      <c r="V27" s="68">
        <f>IF(G27=20%,ROUND(O27/1.2,2),IF(G27=5%,ROUND(O27/1.05,2),O27))</f>
        <v>2905.48</v>
      </c>
      <c r="W27" s="68">
        <f t="shared" si="22"/>
        <v>3107.83</v>
      </c>
      <c r="X27" s="63">
        <f>IFERROR(W27/J27,"")</f>
        <v>0.59955860195658173</v>
      </c>
    </row>
    <row r="28" spans="1:24" x14ac:dyDescent="0.2">
      <c r="A28" s="229"/>
      <c r="B28" s="49" t="s">
        <v>64</v>
      </c>
      <c r="C28" s="8">
        <v>3704562555</v>
      </c>
      <c r="D28" s="36"/>
      <c r="E28" s="13"/>
      <c r="F28" s="12"/>
      <c r="G28" s="77"/>
      <c r="H28" s="21"/>
      <c r="I28" s="23"/>
      <c r="J28" s="23"/>
      <c r="K28" s="22"/>
      <c r="L28" s="22"/>
      <c r="M28" s="133"/>
      <c r="N28" s="46"/>
      <c r="O28" s="48"/>
      <c r="P28" s="46"/>
      <c r="Q28" s="47"/>
      <c r="R28" s="47"/>
      <c r="S28" s="139"/>
      <c r="T28" s="139"/>
      <c r="U28" s="254" t="s">
        <v>437</v>
      </c>
      <c r="W28" s="68"/>
      <c r="X28" s="63"/>
    </row>
    <row r="29" spans="1:24" x14ac:dyDescent="0.2">
      <c r="A29" s="229"/>
      <c r="B29" s="6" t="s">
        <v>161</v>
      </c>
      <c r="C29" s="8">
        <v>3704562555</v>
      </c>
      <c r="D29" s="36" t="s">
        <v>258</v>
      </c>
      <c r="E29" s="13" t="s">
        <v>335</v>
      </c>
      <c r="F29" s="12" t="s">
        <v>220</v>
      </c>
      <c r="G29" s="77">
        <v>0.2</v>
      </c>
      <c r="H29" s="21">
        <v>5478.13</v>
      </c>
      <c r="I29" s="21">
        <v>5478.13</v>
      </c>
      <c r="J29" s="21">
        <v>5811.12</v>
      </c>
      <c r="K29" s="22">
        <f t="shared" ref="K29:L67" si="23">IFERROR(I29/H29*100,"")</f>
        <v>100</v>
      </c>
      <c r="L29" s="22">
        <f t="shared" si="23"/>
        <v>106.07853409831456</v>
      </c>
      <c r="M29" s="133">
        <f t="shared" ref="M29:M31" si="24">J29*M$4</f>
        <v>6386.4208799999997</v>
      </c>
      <c r="N29" s="47"/>
      <c r="O29" s="34"/>
      <c r="P29" s="47"/>
      <c r="Q29" s="47"/>
      <c r="R29" s="47"/>
      <c r="S29" s="138"/>
      <c r="T29" s="138"/>
      <c r="U29" s="254"/>
      <c r="W29" s="68"/>
      <c r="X29" s="63"/>
    </row>
    <row r="30" spans="1:24" x14ac:dyDescent="0.2">
      <c r="A30" s="229"/>
      <c r="B30" s="6" t="s">
        <v>162</v>
      </c>
      <c r="C30" s="8">
        <v>3704562555</v>
      </c>
      <c r="D30" s="36" t="s">
        <v>258</v>
      </c>
      <c r="E30" s="13" t="s">
        <v>335</v>
      </c>
      <c r="F30" s="12" t="s">
        <v>220</v>
      </c>
      <c r="G30" s="77">
        <v>0.2</v>
      </c>
      <c r="H30" s="21">
        <v>4683.5600000000004</v>
      </c>
      <c r="I30" s="21">
        <v>4592.78</v>
      </c>
      <c r="J30" s="21">
        <v>4889.1499999999996</v>
      </c>
      <c r="K30" s="22">
        <f t="shared" si="23"/>
        <v>98.061730820145343</v>
      </c>
      <c r="L30" s="22">
        <f t="shared" si="23"/>
        <v>106.45295441976319</v>
      </c>
      <c r="M30" s="133">
        <f t="shared" si="24"/>
        <v>5373.1758499999996</v>
      </c>
      <c r="N30" s="46">
        <v>3486.57</v>
      </c>
      <c r="O30" s="46">
        <v>3486.57</v>
      </c>
      <c r="P30" s="106">
        <v>3729.4</v>
      </c>
      <c r="Q30" s="47">
        <f t="shared" ref="Q30:R38" si="25">IFERROR(O30/N30*100,"")</f>
        <v>100</v>
      </c>
      <c r="R30" s="47">
        <f t="shared" si="25"/>
        <v>106.96472464341747</v>
      </c>
      <c r="S30" s="139">
        <f t="shared" ref="S30:S32" si="26">IF(G30="нет",MIN(M30,P30*S$4),MIN(M30*(1+G30),P30*S$4))</f>
        <v>4176.9279999999999</v>
      </c>
      <c r="T30" s="150">
        <f t="shared" ref="T30:T32" si="27">S30/P30</f>
        <v>1.1199999999999999</v>
      </c>
      <c r="U30" s="254"/>
      <c r="V30" s="68">
        <f>IF(G30=20%,ROUND(O30/1.2,2),IF(G30=5%,ROUND(O30/1.05,2),O30))</f>
        <v>2905.48</v>
      </c>
      <c r="W30" s="68">
        <f t="shared" ref="W30:W32" si="28">IF($G30=20%,ROUND(P30/1.2,2),IF($G30=5%,ROUND(P30/1.05,2),P30))</f>
        <v>3107.83</v>
      </c>
      <c r="X30" s="63">
        <f>IFERROR(W30/J30,"")</f>
        <v>0.63565855005471306</v>
      </c>
    </row>
    <row r="31" spans="1:24" x14ac:dyDescent="0.2">
      <c r="A31" s="229"/>
      <c r="B31" s="6" t="s">
        <v>165</v>
      </c>
      <c r="C31" s="8">
        <v>3704562555</v>
      </c>
      <c r="D31" s="36" t="s">
        <v>258</v>
      </c>
      <c r="E31" s="13" t="s">
        <v>335</v>
      </c>
      <c r="F31" s="12" t="s">
        <v>220</v>
      </c>
      <c r="G31" s="77">
        <v>0.2</v>
      </c>
      <c r="H31" s="21">
        <v>3599.68</v>
      </c>
      <c r="I31" s="21">
        <v>3372.73</v>
      </c>
      <c r="J31" s="21">
        <v>3680.17</v>
      </c>
      <c r="K31" s="22">
        <f t="shared" si="23"/>
        <v>93.695272913147846</v>
      </c>
      <c r="L31" s="22">
        <f t="shared" si="23"/>
        <v>109.11546432711781</v>
      </c>
      <c r="M31" s="133">
        <f t="shared" si="24"/>
        <v>4044.5068299999998</v>
      </c>
      <c r="N31" s="46">
        <v>3486.57</v>
      </c>
      <c r="O31" s="46">
        <v>3486.57</v>
      </c>
      <c r="P31" s="106">
        <v>3729.4</v>
      </c>
      <c r="Q31" s="47">
        <f t="shared" si="25"/>
        <v>100</v>
      </c>
      <c r="R31" s="47">
        <f t="shared" si="25"/>
        <v>106.96472464341747</v>
      </c>
      <c r="S31" s="139">
        <f t="shared" si="26"/>
        <v>4176.9279999999999</v>
      </c>
      <c r="T31" s="150">
        <f t="shared" si="27"/>
        <v>1.1199999999999999</v>
      </c>
      <c r="U31" s="254"/>
      <c r="V31" s="68">
        <f>IF(G31=20%,ROUND(O31/1.2,2),IF(G31=5%,ROUND(O31/1.05,2),O31))</f>
        <v>2905.48</v>
      </c>
      <c r="W31" s="68">
        <f t="shared" si="28"/>
        <v>3107.83</v>
      </c>
      <c r="X31" s="63">
        <f>IFERROR(W31/J31,"")</f>
        <v>0.84448001043430054</v>
      </c>
    </row>
    <row r="32" spans="1:24" x14ac:dyDescent="0.2">
      <c r="A32" s="229"/>
      <c r="B32" s="6" t="s">
        <v>505</v>
      </c>
      <c r="C32" s="8">
        <v>3704562555</v>
      </c>
      <c r="D32" s="36" t="s">
        <v>258</v>
      </c>
      <c r="E32" s="13" t="s">
        <v>335</v>
      </c>
      <c r="F32" s="12" t="s">
        <v>220</v>
      </c>
      <c r="G32" s="77">
        <v>0.2</v>
      </c>
      <c r="H32" s="21">
        <v>3452.4</v>
      </c>
      <c r="I32" s="21">
        <v>2967.35</v>
      </c>
      <c r="J32" s="21">
        <v>3243.32</v>
      </c>
      <c r="K32" s="22">
        <f t="shared" si="23"/>
        <v>85.95035337736067</v>
      </c>
      <c r="L32" s="22">
        <f t="shared" si="23"/>
        <v>109.30021736566297</v>
      </c>
      <c r="M32" s="159">
        <f>'[4]11 Тариф к утверждению'!$E$50</f>
        <v>3410.19</v>
      </c>
      <c r="N32" s="46">
        <v>3078.91</v>
      </c>
      <c r="O32" s="46">
        <v>3078.91</v>
      </c>
      <c r="P32" s="86">
        <v>3503.8</v>
      </c>
      <c r="Q32" s="47">
        <f t="shared" si="25"/>
        <v>100</v>
      </c>
      <c r="R32" s="47">
        <f t="shared" si="25"/>
        <v>113.80001364119121</v>
      </c>
      <c r="S32" s="139">
        <f t="shared" si="26"/>
        <v>3924.2559999999999</v>
      </c>
      <c r="T32" s="150">
        <f t="shared" si="27"/>
        <v>1.1199999999999999</v>
      </c>
      <c r="U32" s="254"/>
      <c r="V32" s="68">
        <f>IF(G32=20%,ROUND(O32/1.2,2),IF(G32=5%,ROUND(O32/1.05,2),O32))</f>
        <v>2565.7600000000002</v>
      </c>
      <c r="W32" s="68">
        <f t="shared" si="28"/>
        <v>2919.83</v>
      </c>
      <c r="X32" s="63">
        <f>IFERROR(W32/J32,"")</f>
        <v>0.90025961052255088</v>
      </c>
    </row>
    <row r="33" spans="1:24" x14ac:dyDescent="0.2">
      <c r="A33" s="229"/>
      <c r="B33" s="49" t="s">
        <v>254</v>
      </c>
      <c r="C33" s="8">
        <v>370142619102</v>
      </c>
      <c r="D33" s="36"/>
      <c r="E33" s="43"/>
      <c r="F33" s="12"/>
      <c r="G33" s="77"/>
      <c r="H33" s="21"/>
      <c r="I33" s="23"/>
      <c r="J33" s="23"/>
      <c r="K33" s="22" t="str">
        <f t="shared" si="23"/>
        <v/>
      </c>
      <c r="L33" s="22" t="str">
        <f t="shared" si="23"/>
        <v/>
      </c>
      <c r="M33" s="133"/>
      <c r="N33" s="46"/>
      <c r="O33" s="48"/>
      <c r="P33" s="46"/>
      <c r="Q33" s="47" t="str">
        <f t="shared" si="25"/>
        <v/>
      </c>
      <c r="R33" s="47" t="str">
        <f t="shared" si="25"/>
        <v/>
      </c>
      <c r="S33" s="139"/>
      <c r="T33" s="139"/>
      <c r="U33" s="254" t="s">
        <v>438</v>
      </c>
      <c r="W33" s="68"/>
      <c r="X33" s="63"/>
    </row>
    <row r="34" spans="1:24" x14ac:dyDescent="0.2">
      <c r="A34" s="229"/>
      <c r="B34" s="6" t="s">
        <v>164</v>
      </c>
      <c r="C34" s="8">
        <v>370142619102</v>
      </c>
      <c r="D34" s="36" t="s">
        <v>263</v>
      </c>
      <c r="E34" s="13" t="s">
        <v>335</v>
      </c>
      <c r="F34" s="12" t="s">
        <v>117</v>
      </c>
      <c r="G34" s="77" t="s">
        <v>387</v>
      </c>
      <c r="H34" s="21">
        <v>5626.73</v>
      </c>
      <c r="I34" s="21">
        <v>5626.73</v>
      </c>
      <c r="J34" s="21">
        <v>5978.19</v>
      </c>
      <c r="K34" s="22">
        <f t="shared" si="23"/>
        <v>100</v>
      </c>
      <c r="L34" s="22">
        <f t="shared" si="23"/>
        <v>106.24625670682617</v>
      </c>
      <c r="M34" s="133">
        <f t="shared" ref="M34:M35" si="29">J34*M$4</f>
        <v>6570.0308099999993</v>
      </c>
      <c r="N34" s="46">
        <v>3486.57</v>
      </c>
      <c r="O34" s="46">
        <v>3486.57</v>
      </c>
      <c r="P34" s="106">
        <v>3729.4</v>
      </c>
      <c r="Q34" s="47">
        <f t="shared" si="25"/>
        <v>100</v>
      </c>
      <c r="R34" s="47">
        <f t="shared" si="25"/>
        <v>106.96472464341747</v>
      </c>
      <c r="S34" s="139">
        <f t="shared" ref="S34:S35" si="30">IF(G34="нет",MIN(M34,P34*S$4),MIN(M34*(1+G34),P34*S$4))</f>
        <v>4176.9279999999999</v>
      </c>
      <c r="T34" s="150">
        <f t="shared" ref="T34:T35" si="31">S34/P34</f>
        <v>1.1199999999999999</v>
      </c>
      <c r="U34" s="254"/>
      <c r="V34" s="68">
        <f>IF(G34=20%,ROUND(O34/1.2,2),IF(G34=5%,ROUND(O34/1.05,2),O34))</f>
        <v>3486.57</v>
      </c>
      <c r="W34" s="68">
        <f t="shared" ref="W34:W35" si="32">IF($G34=20%,ROUND(P34/1.2,2),IF($G34=5%,ROUND(P34/1.05,2),P34))</f>
        <v>3729.4</v>
      </c>
      <c r="X34" s="63">
        <f>IFERROR(W34/J34,"")</f>
        <v>0.62383430436302634</v>
      </c>
    </row>
    <row r="35" spans="1:24" x14ac:dyDescent="0.2">
      <c r="A35" s="229"/>
      <c r="B35" s="6" t="s">
        <v>163</v>
      </c>
      <c r="C35" s="8">
        <v>370142619102</v>
      </c>
      <c r="D35" s="36" t="s">
        <v>382</v>
      </c>
      <c r="E35" s="13" t="s">
        <v>335</v>
      </c>
      <c r="F35" s="12" t="s">
        <v>117</v>
      </c>
      <c r="G35" s="77" t="s">
        <v>387</v>
      </c>
      <c r="H35" s="21">
        <v>5406.95</v>
      </c>
      <c r="I35" s="21">
        <v>5406.95</v>
      </c>
      <c r="J35" s="21">
        <v>7856.07</v>
      </c>
      <c r="K35" s="22">
        <f t="shared" si="23"/>
        <v>100</v>
      </c>
      <c r="L35" s="22">
        <f t="shared" si="23"/>
        <v>145.2957767317989</v>
      </c>
      <c r="M35" s="133">
        <f t="shared" si="29"/>
        <v>8633.8209299999999</v>
      </c>
      <c r="N35" s="46">
        <v>3486.57</v>
      </c>
      <c r="O35" s="46">
        <v>3486.57</v>
      </c>
      <c r="P35" s="106">
        <v>3729.4</v>
      </c>
      <c r="Q35" s="47">
        <f t="shared" si="25"/>
        <v>100</v>
      </c>
      <c r="R35" s="47">
        <f t="shared" si="25"/>
        <v>106.96472464341747</v>
      </c>
      <c r="S35" s="139">
        <f t="shared" si="30"/>
        <v>4176.9279999999999</v>
      </c>
      <c r="T35" s="150">
        <f t="shared" si="31"/>
        <v>1.1199999999999999</v>
      </c>
      <c r="U35" s="124" t="s">
        <v>439</v>
      </c>
      <c r="V35" s="68">
        <f>IF(G35=20%,ROUND(O35/1.2,2),IF(G35=5%,ROUND(O35/1.05,2),O35))</f>
        <v>3486.57</v>
      </c>
      <c r="W35" s="68">
        <f t="shared" si="32"/>
        <v>3729.4</v>
      </c>
      <c r="X35" s="63">
        <f>IFERROR(W35/J35,"")</f>
        <v>0.4747157293659553</v>
      </c>
    </row>
    <row r="36" spans="1:24" ht="15.75" customHeight="1" x14ac:dyDescent="0.2">
      <c r="A36" s="242" t="s">
        <v>15</v>
      </c>
      <c r="B36" s="5" t="s">
        <v>49</v>
      </c>
      <c r="C36" s="8">
        <v>3702008951</v>
      </c>
      <c r="D36" s="36"/>
      <c r="E36" s="13"/>
      <c r="F36" s="12"/>
      <c r="G36" s="77"/>
      <c r="H36" s="21"/>
      <c r="I36" s="23"/>
      <c r="J36" s="23"/>
      <c r="K36" s="22" t="str">
        <f t="shared" si="23"/>
        <v/>
      </c>
      <c r="L36" s="22" t="str">
        <f t="shared" si="23"/>
        <v/>
      </c>
      <c r="M36" s="133"/>
      <c r="N36" s="47"/>
      <c r="O36" s="34"/>
      <c r="P36" s="47"/>
      <c r="Q36" s="47" t="str">
        <f t="shared" si="25"/>
        <v/>
      </c>
      <c r="R36" s="47" t="str">
        <f t="shared" si="25"/>
        <v/>
      </c>
      <c r="S36" s="138"/>
      <c r="T36" s="138"/>
      <c r="U36" s="254" t="s">
        <v>440</v>
      </c>
      <c r="X36" s="64"/>
    </row>
    <row r="37" spans="1:24" ht="47.25" hidden="1" outlineLevel="1" x14ac:dyDescent="0.2">
      <c r="A37" s="243"/>
      <c r="B37" s="6" t="s">
        <v>123</v>
      </c>
      <c r="C37" s="8">
        <v>3702008951</v>
      </c>
      <c r="D37" s="36" t="s">
        <v>338</v>
      </c>
      <c r="E37" s="13" t="s">
        <v>335</v>
      </c>
      <c r="F37" s="12" t="s">
        <v>118</v>
      </c>
      <c r="G37" s="77">
        <v>0.2</v>
      </c>
      <c r="H37" s="21">
        <v>2211.6999999999998</v>
      </c>
      <c r="I37" s="21">
        <v>2211.6999999999998</v>
      </c>
      <c r="J37" s="21">
        <v>2338.75</v>
      </c>
      <c r="K37" s="22">
        <f t="shared" si="23"/>
        <v>100</v>
      </c>
      <c r="L37" s="22">
        <f t="shared" si="23"/>
        <v>105.74444997061086</v>
      </c>
      <c r="M37" s="133"/>
      <c r="N37" s="35"/>
      <c r="O37" s="35"/>
      <c r="P37" s="35"/>
      <c r="Q37" s="47" t="str">
        <f t="shared" si="25"/>
        <v/>
      </c>
      <c r="R37" s="47" t="str">
        <f t="shared" si="25"/>
        <v/>
      </c>
      <c r="S37" s="141"/>
      <c r="T37" s="141"/>
      <c r="U37" s="254"/>
      <c r="X37" s="64"/>
    </row>
    <row r="38" spans="1:24" ht="47.25" collapsed="1" x14ac:dyDescent="0.2">
      <c r="A38" s="243"/>
      <c r="B38" s="6" t="s">
        <v>211</v>
      </c>
      <c r="C38" s="8">
        <v>3702008951</v>
      </c>
      <c r="D38" s="36" t="s">
        <v>338</v>
      </c>
      <c r="E38" s="13" t="s">
        <v>335</v>
      </c>
      <c r="F38" s="12" t="s">
        <v>220</v>
      </c>
      <c r="G38" s="77">
        <v>0.2</v>
      </c>
      <c r="H38" s="21">
        <v>2807.79</v>
      </c>
      <c r="I38" s="21">
        <v>2807.79</v>
      </c>
      <c r="J38" s="21">
        <v>3222.69</v>
      </c>
      <c r="K38" s="22">
        <f t="shared" si="23"/>
        <v>100</v>
      </c>
      <c r="L38" s="22">
        <f t="shared" si="23"/>
        <v>114.77674612417597</v>
      </c>
      <c r="M38" s="172">
        <f>'[5]11 ТАРИФ К УТВ'!$X$9</f>
        <v>3192.479663897856</v>
      </c>
      <c r="N38" s="46">
        <v>3369.35</v>
      </c>
      <c r="O38" s="46">
        <v>3369.35</v>
      </c>
      <c r="P38" s="106">
        <v>3729.4</v>
      </c>
      <c r="Q38" s="47">
        <f t="shared" si="25"/>
        <v>100</v>
      </c>
      <c r="R38" s="47">
        <f t="shared" si="25"/>
        <v>110.68603736625759</v>
      </c>
      <c r="S38" s="139">
        <f t="shared" ref="S38" si="33">IF(G38="нет",MIN(M38,P38*S$4),MIN(M38*(1+G38),P38*S$4))</f>
        <v>3830.9755966774269</v>
      </c>
      <c r="T38" s="173">
        <f>S38/P38</f>
        <v>1.027236444649924</v>
      </c>
      <c r="U38" s="254"/>
      <c r="V38" s="68">
        <f>IF(G38=20%,ROUND(O38/1.2,2),IF(G38=5%,ROUND(O38/1.05,2),O38))</f>
        <v>2807.79</v>
      </c>
      <c r="W38" s="68">
        <f>IF($G38=20%,ROUND(P38/1.2,2),IF($G38=5%,ROUND(P38/1.05,2),P38))</f>
        <v>3107.83</v>
      </c>
      <c r="X38" s="63">
        <f>IFERROR(W38/J38,"")</f>
        <v>0.96435896719821013</v>
      </c>
    </row>
    <row r="39" spans="1:24" hidden="1" outlineLevel="1" x14ac:dyDescent="0.2">
      <c r="A39" s="243"/>
      <c r="B39" s="5" t="s">
        <v>124</v>
      </c>
      <c r="C39" s="8">
        <v>3702237126</v>
      </c>
      <c r="D39" s="36" t="s">
        <v>258</v>
      </c>
      <c r="E39" s="13" t="s">
        <v>335</v>
      </c>
      <c r="F39" s="12" t="s">
        <v>118</v>
      </c>
      <c r="G39" s="77">
        <v>0.2</v>
      </c>
      <c r="H39" s="21">
        <v>5962.62</v>
      </c>
      <c r="I39" s="21">
        <v>5837.86</v>
      </c>
      <c r="J39" s="21">
        <v>5837.86</v>
      </c>
      <c r="K39" s="22">
        <f t="shared" si="23"/>
        <v>97.90763120909935</v>
      </c>
      <c r="L39" s="22">
        <f t="shared" si="23"/>
        <v>100</v>
      </c>
      <c r="M39" s="133"/>
      <c r="N39" s="35"/>
      <c r="O39" s="35"/>
      <c r="P39" s="35"/>
      <c r="Q39" s="35"/>
      <c r="R39" s="35"/>
      <c r="S39" s="141"/>
      <c r="T39" s="141"/>
      <c r="U39" s="124" t="s">
        <v>343</v>
      </c>
      <c r="X39" s="64"/>
    </row>
    <row r="40" spans="1:24" collapsed="1" x14ac:dyDescent="0.2">
      <c r="A40" s="243"/>
      <c r="B40" s="5" t="s">
        <v>415</v>
      </c>
      <c r="C40" s="8">
        <v>3703023335</v>
      </c>
      <c r="D40" s="36"/>
      <c r="E40" s="13"/>
      <c r="F40" s="12"/>
      <c r="G40" s="77"/>
      <c r="H40" s="21"/>
      <c r="I40" s="23"/>
      <c r="J40" s="23"/>
      <c r="K40" s="22" t="str">
        <f t="shared" si="23"/>
        <v/>
      </c>
      <c r="L40" s="22" t="str">
        <f t="shared" si="23"/>
        <v/>
      </c>
      <c r="M40" s="133"/>
      <c r="N40" s="46"/>
      <c r="O40" s="48"/>
      <c r="P40" s="46"/>
      <c r="Q40" s="47" t="str">
        <f t="shared" ref="Q40:R64" si="34">IFERROR(O40/N40*100,"")</f>
        <v/>
      </c>
      <c r="R40" s="47" t="str">
        <f t="shared" si="34"/>
        <v/>
      </c>
      <c r="S40" s="139"/>
      <c r="T40" s="139"/>
      <c r="U40" s="89"/>
      <c r="V40" s="97"/>
      <c r="W40" s="68"/>
      <c r="X40" s="63"/>
    </row>
    <row r="41" spans="1:24" ht="35.25" customHeight="1" x14ac:dyDescent="0.2">
      <c r="A41" s="243"/>
      <c r="B41" s="6" t="s">
        <v>414</v>
      </c>
      <c r="C41" s="8">
        <v>3703023335</v>
      </c>
      <c r="D41" s="36" t="s">
        <v>418</v>
      </c>
      <c r="E41" s="13" t="s">
        <v>566</v>
      </c>
      <c r="F41" s="12" t="s">
        <v>117</v>
      </c>
      <c r="G41" s="77" t="s">
        <v>387</v>
      </c>
      <c r="H41" s="21"/>
      <c r="I41" s="21">
        <v>12335.88</v>
      </c>
      <c r="J41" s="21">
        <v>14129</v>
      </c>
      <c r="K41" s="22" t="str">
        <f t="shared" si="23"/>
        <v/>
      </c>
      <c r="L41" s="22">
        <f t="shared" si="23"/>
        <v>114.5358093626073</v>
      </c>
      <c r="M41" s="133">
        <f t="shared" ref="M41:M43" si="35">J41*M$4</f>
        <v>15527.770999999999</v>
      </c>
      <c r="N41" s="46">
        <v>3486.57</v>
      </c>
      <c r="O41" s="46">
        <v>3486.57</v>
      </c>
      <c r="P41" s="106">
        <v>3729.4</v>
      </c>
      <c r="Q41" s="47">
        <f t="shared" si="34"/>
        <v>100</v>
      </c>
      <c r="R41" s="47">
        <f t="shared" si="34"/>
        <v>106.96472464341747</v>
      </c>
      <c r="S41" s="139">
        <f t="shared" ref="S41:S42" si="36">IF(G41="нет",MIN(M41,P41*S$4),MIN(M41*(1+G41),P41*S$4))</f>
        <v>4176.9279999999999</v>
      </c>
      <c r="T41" s="150">
        <f t="shared" ref="T41:T42" si="37">S41/P41</f>
        <v>1.1199999999999999</v>
      </c>
      <c r="U41" s="254" t="s">
        <v>441</v>
      </c>
      <c r="V41" s="68">
        <f>IF(G41=20%,ROUND(O41/1.2,2),IF(G41=5%,ROUND(O41/1.05,2),O41))</f>
        <v>3486.57</v>
      </c>
      <c r="W41" s="68">
        <f t="shared" ref="W41:W42" si="38">IF($G41=20%,ROUND(P41/1.2,2),IF($G41=5%,ROUND(P41/1.05,2),P41))</f>
        <v>3729.4</v>
      </c>
      <c r="X41" s="63">
        <f>IFERROR(W41/J41,"")</f>
        <v>0.26395357067025266</v>
      </c>
    </row>
    <row r="42" spans="1:24" x14ac:dyDescent="0.2">
      <c r="A42" s="243"/>
      <c r="B42" s="6" t="s">
        <v>324</v>
      </c>
      <c r="C42" s="8">
        <v>3703023335</v>
      </c>
      <c r="D42" s="36" t="s">
        <v>418</v>
      </c>
      <c r="E42" s="13" t="s">
        <v>566</v>
      </c>
      <c r="F42" s="12" t="s">
        <v>117</v>
      </c>
      <c r="G42" s="77" t="s">
        <v>387</v>
      </c>
      <c r="H42" s="21"/>
      <c r="I42" s="21">
        <v>4977.29</v>
      </c>
      <c r="J42" s="21">
        <v>5777.24</v>
      </c>
      <c r="K42" s="22" t="str">
        <f t="shared" si="23"/>
        <v/>
      </c>
      <c r="L42" s="22">
        <f t="shared" si="23"/>
        <v>116.07199901954677</v>
      </c>
      <c r="M42" s="133">
        <f t="shared" si="35"/>
        <v>6349.1867599999996</v>
      </c>
      <c r="N42" s="46">
        <v>3486.57</v>
      </c>
      <c r="O42" s="46">
        <v>3486.57</v>
      </c>
      <c r="P42" s="106">
        <v>3729.4</v>
      </c>
      <c r="Q42" s="47">
        <f t="shared" si="34"/>
        <v>100</v>
      </c>
      <c r="R42" s="47">
        <f t="shared" si="34"/>
        <v>106.96472464341747</v>
      </c>
      <c r="S42" s="139">
        <f t="shared" si="36"/>
        <v>4176.9279999999999</v>
      </c>
      <c r="T42" s="150">
        <f t="shared" si="37"/>
        <v>1.1199999999999999</v>
      </c>
      <c r="U42" s="254"/>
      <c r="V42" s="68">
        <f>IF(G42=20%,ROUND(O42/1.2,2),IF(G42=5%,ROUND(O42/1.05,2),O42))</f>
        <v>3486.57</v>
      </c>
      <c r="W42" s="68">
        <f t="shared" si="38"/>
        <v>3729.4</v>
      </c>
      <c r="X42" s="63">
        <f>IFERROR(W42/J42,"")</f>
        <v>0.64553316116346215</v>
      </c>
    </row>
    <row r="43" spans="1:24" hidden="1" outlineLevel="1" x14ac:dyDescent="0.2">
      <c r="A43" s="243"/>
      <c r="B43" s="73" t="s">
        <v>25</v>
      </c>
      <c r="C43" s="8">
        <v>3703023335</v>
      </c>
      <c r="D43" s="36" t="s">
        <v>418</v>
      </c>
      <c r="E43" s="13" t="s">
        <v>566</v>
      </c>
      <c r="F43" s="12" t="s">
        <v>117</v>
      </c>
      <c r="G43" s="77" t="s">
        <v>387</v>
      </c>
      <c r="H43" s="21"/>
      <c r="I43" s="21">
        <v>405.44</v>
      </c>
      <c r="J43" s="21">
        <v>405.44</v>
      </c>
      <c r="K43" s="22" t="str">
        <f t="shared" si="23"/>
        <v/>
      </c>
      <c r="L43" s="22">
        <f t="shared" si="23"/>
        <v>100</v>
      </c>
      <c r="M43" s="133">
        <f t="shared" si="35"/>
        <v>445.57855999999998</v>
      </c>
      <c r="N43" s="46"/>
      <c r="O43" s="48"/>
      <c r="P43" s="46"/>
      <c r="Q43" s="47" t="str">
        <f t="shared" si="34"/>
        <v/>
      </c>
      <c r="R43" s="47" t="str">
        <f t="shared" si="34"/>
        <v/>
      </c>
      <c r="S43" s="139"/>
      <c r="T43" s="139"/>
      <c r="U43" s="254"/>
      <c r="W43" s="68"/>
      <c r="X43" s="63"/>
    </row>
    <row r="44" spans="1:24" ht="47.25" collapsed="1" x14ac:dyDescent="0.2">
      <c r="A44" s="243"/>
      <c r="B44" s="6" t="s">
        <v>414</v>
      </c>
      <c r="C44" s="8">
        <v>3703023335</v>
      </c>
      <c r="D44" s="36" t="s">
        <v>418</v>
      </c>
      <c r="E44" s="13" t="s">
        <v>567</v>
      </c>
      <c r="F44" s="82" t="s">
        <v>220</v>
      </c>
      <c r="G44" s="83">
        <v>0.05</v>
      </c>
      <c r="H44" s="21"/>
      <c r="I44" s="21"/>
      <c r="J44" s="21">
        <v>14129</v>
      </c>
      <c r="K44" s="22" t="str">
        <f t="shared" si="23"/>
        <v/>
      </c>
      <c r="L44" s="22" t="str">
        <f t="shared" si="23"/>
        <v/>
      </c>
      <c r="M44" s="133">
        <f t="shared" ref="M44:M46" si="39">J44*1.099</f>
        <v>15527.770999999999</v>
      </c>
      <c r="N44" s="46"/>
      <c r="O44" s="48"/>
      <c r="P44" s="106">
        <v>3729.4</v>
      </c>
      <c r="Q44" s="47"/>
      <c r="R44" s="47" t="str">
        <f t="shared" si="34"/>
        <v/>
      </c>
      <c r="S44" s="139">
        <f t="shared" ref="S44:S45" si="40">IF(G44="нет",MIN(M44,P44*S$4),MIN(M44*(1+G44),P44*S$4))</f>
        <v>4176.9279999999999</v>
      </c>
      <c r="T44" s="150">
        <f t="shared" ref="T44:T45" si="41">S44/P44</f>
        <v>1.1199999999999999</v>
      </c>
      <c r="U44" s="254" t="s">
        <v>568</v>
      </c>
      <c r="W44" s="68">
        <f t="shared" ref="W44:W45" si="42">IF($G44=20%,ROUND(P44/1.2,2),IF($G44=5%,ROUND(P44/1.05,2),P44))</f>
        <v>3551.81</v>
      </c>
      <c r="X44" s="63">
        <f t="shared" ref="X44:X45" si="43">IFERROR(W44/J44,"")</f>
        <v>0.25138438672234409</v>
      </c>
    </row>
    <row r="45" spans="1:24" x14ac:dyDescent="0.2">
      <c r="A45" s="243"/>
      <c r="B45" s="6" t="s">
        <v>324</v>
      </c>
      <c r="C45" s="8">
        <v>3703023335</v>
      </c>
      <c r="D45" s="36" t="s">
        <v>418</v>
      </c>
      <c r="E45" s="13" t="s">
        <v>567</v>
      </c>
      <c r="F45" s="82" t="s">
        <v>220</v>
      </c>
      <c r="G45" s="83">
        <v>0.05</v>
      </c>
      <c r="H45" s="21"/>
      <c r="I45" s="21"/>
      <c r="J45" s="21">
        <v>5777.24</v>
      </c>
      <c r="K45" s="22" t="str">
        <f t="shared" si="23"/>
        <v/>
      </c>
      <c r="L45" s="22" t="str">
        <f t="shared" si="23"/>
        <v/>
      </c>
      <c r="M45" s="133">
        <f t="shared" si="39"/>
        <v>6349.1867599999996</v>
      </c>
      <c r="N45" s="46"/>
      <c r="O45" s="48"/>
      <c r="P45" s="106">
        <v>3729.4</v>
      </c>
      <c r="Q45" s="47"/>
      <c r="R45" s="47" t="str">
        <f t="shared" si="34"/>
        <v/>
      </c>
      <c r="S45" s="139">
        <f t="shared" si="40"/>
        <v>4176.9279999999999</v>
      </c>
      <c r="T45" s="150">
        <f t="shared" si="41"/>
        <v>1.1199999999999999</v>
      </c>
      <c r="U45" s="254"/>
      <c r="W45" s="68">
        <f t="shared" si="42"/>
        <v>3551.81</v>
      </c>
      <c r="X45" s="63">
        <f t="shared" si="43"/>
        <v>0.6147935692475992</v>
      </c>
    </row>
    <row r="46" spans="1:24" hidden="1" outlineLevel="1" x14ac:dyDescent="0.2">
      <c r="A46" s="244"/>
      <c r="B46" s="73" t="s">
        <v>25</v>
      </c>
      <c r="C46" s="8">
        <v>3703023335</v>
      </c>
      <c r="D46" s="36" t="s">
        <v>418</v>
      </c>
      <c r="E46" s="13" t="s">
        <v>567</v>
      </c>
      <c r="F46" s="82" t="s">
        <v>220</v>
      </c>
      <c r="G46" s="83">
        <v>0.05</v>
      </c>
      <c r="H46" s="21"/>
      <c r="I46" s="21"/>
      <c r="J46" s="21">
        <v>405.44</v>
      </c>
      <c r="K46" s="22" t="str">
        <f t="shared" si="23"/>
        <v/>
      </c>
      <c r="L46" s="22" t="str">
        <f t="shared" si="23"/>
        <v/>
      </c>
      <c r="M46" s="133">
        <f t="shared" si="39"/>
        <v>445.57855999999998</v>
      </c>
      <c r="N46" s="46"/>
      <c r="O46" s="48"/>
      <c r="P46" s="46"/>
      <c r="Q46" s="47"/>
      <c r="R46" s="47"/>
      <c r="S46" s="139"/>
      <c r="T46" s="139"/>
      <c r="U46" s="254"/>
      <c r="W46" s="68"/>
      <c r="X46" s="63"/>
    </row>
    <row r="47" spans="1:24" collapsed="1" x14ac:dyDescent="0.2">
      <c r="A47" s="229" t="s">
        <v>16</v>
      </c>
      <c r="B47" s="5" t="s">
        <v>125</v>
      </c>
      <c r="C47" s="8">
        <v>3711024251</v>
      </c>
      <c r="D47" s="36"/>
      <c r="E47" s="43"/>
      <c r="F47" s="12"/>
      <c r="G47" s="77"/>
      <c r="H47" s="21"/>
      <c r="I47" s="23"/>
      <c r="J47" s="23"/>
      <c r="K47" s="22" t="str">
        <f t="shared" si="23"/>
        <v/>
      </c>
      <c r="L47" s="22" t="str">
        <f t="shared" si="23"/>
        <v/>
      </c>
      <c r="M47" s="133"/>
      <c r="N47" s="47"/>
      <c r="O47" s="34"/>
      <c r="P47" s="47"/>
      <c r="Q47" s="47" t="str">
        <f t="shared" si="34"/>
        <v/>
      </c>
      <c r="R47" s="47" t="str">
        <f t="shared" si="34"/>
        <v/>
      </c>
      <c r="S47" s="138"/>
      <c r="T47" s="138"/>
      <c r="U47" s="254" t="s">
        <v>442</v>
      </c>
      <c r="X47" s="64"/>
    </row>
    <row r="48" spans="1:24" x14ac:dyDescent="0.2">
      <c r="A48" s="229"/>
      <c r="B48" s="6" t="s">
        <v>501</v>
      </c>
      <c r="C48" s="8">
        <v>3711024251</v>
      </c>
      <c r="D48" s="36" t="s">
        <v>258</v>
      </c>
      <c r="E48" s="13" t="s">
        <v>335</v>
      </c>
      <c r="F48" s="82" t="s">
        <v>220</v>
      </c>
      <c r="G48" s="83">
        <v>0.05</v>
      </c>
      <c r="H48" s="21">
        <v>4056.41</v>
      </c>
      <c r="I48" s="21">
        <v>2992.32</v>
      </c>
      <c r="J48" s="21">
        <v>3284.03</v>
      </c>
      <c r="K48" s="22">
        <f t="shared" si="23"/>
        <v>73.767691135757985</v>
      </c>
      <c r="L48" s="22">
        <f t="shared" si="23"/>
        <v>109.74862314190996</v>
      </c>
      <c r="M48" s="159">
        <f>'[6]Тариф к утверждению'!$E$40</f>
        <v>3328.977533059086</v>
      </c>
      <c r="N48" s="46">
        <v>3478.62</v>
      </c>
      <c r="O48" s="46">
        <v>3141.94</v>
      </c>
      <c r="P48" s="46">
        <v>3448.23</v>
      </c>
      <c r="Q48" s="47">
        <f t="shared" si="34"/>
        <v>90.321449310358716</v>
      </c>
      <c r="R48" s="51">
        <f t="shared" si="34"/>
        <v>109.74843567986659</v>
      </c>
      <c r="S48" s="139">
        <f t="shared" ref="S48" si="44">IF(G48="нет",MIN(M48,P48*S$4),MIN(M48*(1+G48),P48*S$4))</f>
        <v>3495.4264097120404</v>
      </c>
      <c r="T48" s="157">
        <f>S48/P48</f>
        <v>1.0136871408554651</v>
      </c>
      <c r="U48" s="254"/>
      <c r="V48" s="68">
        <f>IF(G48=20%,ROUND(O48/1.2,2),IF(G48=5%,ROUND(O48/1.05,2),O48))</f>
        <v>2992.32</v>
      </c>
      <c r="W48" s="68">
        <f>IF($G48=20%,ROUND(P48/1.2,2),IF($G48=5%,ROUND(P48/1.05,2),P48))</f>
        <v>3284.03</v>
      </c>
      <c r="X48" s="65">
        <f>IFERROR(W48/J48,"")</f>
        <v>1</v>
      </c>
    </row>
    <row r="49" spans="1:24" hidden="1" outlineLevel="1" x14ac:dyDescent="0.2">
      <c r="A49" s="229"/>
      <c r="B49" s="6" t="s">
        <v>168</v>
      </c>
      <c r="C49" s="8">
        <v>3711024251</v>
      </c>
      <c r="D49" s="36" t="s">
        <v>258</v>
      </c>
      <c r="E49" s="13" t="s">
        <v>335</v>
      </c>
      <c r="F49" s="82" t="s">
        <v>220</v>
      </c>
      <c r="G49" s="83">
        <v>0.05</v>
      </c>
      <c r="H49" s="21">
        <v>14212.85</v>
      </c>
      <c r="I49" s="21">
        <v>9975.0300000000007</v>
      </c>
      <c r="J49" s="21">
        <v>10304.83</v>
      </c>
      <c r="K49" s="22">
        <f t="shared" si="23"/>
        <v>70.183179306050519</v>
      </c>
      <c r="L49" s="22">
        <f t="shared" si="23"/>
        <v>103.30625572053415</v>
      </c>
      <c r="M49" s="133"/>
      <c r="N49" s="47"/>
      <c r="O49" s="34"/>
      <c r="P49" s="47"/>
      <c r="Q49" s="47" t="str">
        <f t="shared" si="34"/>
        <v/>
      </c>
      <c r="R49" s="47" t="str">
        <f t="shared" si="34"/>
        <v/>
      </c>
      <c r="S49" s="138"/>
      <c r="T49" s="138"/>
      <c r="U49" s="254"/>
      <c r="W49" s="68"/>
      <c r="X49" s="63"/>
    </row>
    <row r="50" spans="1:24" collapsed="1" x14ac:dyDescent="0.2">
      <c r="A50" s="229"/>
      <c r="B50" s="6" t="s">
        <v>169</v>
      </c>
      <c r="C50" s="8">
        <v>3711024251</v>
      </c>
      <c r="D50" s="36" t="s">
        <v>258</v>
      </c>
      <c r="E50" s="13" t="s">
        <v>335</v>
      </c>
      <c r="F50" s="82" t="s">
        <v>220</v>
      </c>
      <c r="G50" s="83">
        <v>0.05</v>
      </c>
      <c r="H50" s="21">
        <v>2212.7399999999998</v>
      </c>
      <c r="I50" s="21">
        <v>1829.09</v>
      </c>
      <c r="J50" s="21">
        <v>2264.75</v>
      </c>
      <c r="K50" s="22">
        <f t="shared" si="23"/>
        <v>82.661767763044907</v>
      </c>
      <c r="L50" s="22">
        <f t="shared" si="23"/>
        <v>123.81840150019956</v>
      </c>
      <c r="M50" s="159">
        <f>'[7]Тариф к утверждению '!$E$43</f>
        <v>2386.77</v>
      </c>
      <c r="N50" s="46">
        <v>1920.54</v>
      </c>
      <c r="O50" s="46">
        <v>1920.54</v>
      </c>
      <c r="P50" s="46">
        <v>2185.5700000000002</v>
      </c>
      <c r="Q50" s="47">
        <f t="shared" si="34"/>
        <v>100</v>
      </c>
      <c r="R50" s="47">
        <f t="shared" si="34"/>
        <v>113.79976464952566</v>
      </c>
      <c r="S50" s="139">
        <f t="shared" ref="S50:S54" si="45">IF(G50="нет",MIN(M50,P50*S$4),MIN(M50*(1+G50),P50*S$4))</f>
        <v>2447.8384000000001</v>
      </c>
      <c r="T50" s="150">
        <f t="shared" ref="T50:T54" si="46">S50/P50</f>
        <v>1.1199999999999999</v>
      </c>
      <c r="U50" s="254"/>
      <c r="V50" s="68">
        <f>IF(G50=20%,ROUND(O50/1.2,2),IF(G50=5%,ROUND(O50/1.05,2),O50))</f>
        <v>1829.09</v>
      </c>
      <c r="W50" s="68">
        <f t="shared" ref="W50:W54" si="47">IF($G50=20%,ROUND(P50/1.2,2),IF($G50=5%,ROUND(P50/1.05,2),P50))</f>
        <v>2081.5</v>
      </c>
      <c r="X50" s="63">
        <f>IFERROR(W50/J50,"")</f>
        <v>0.919085991831328</v>
      </c>
    </row>
    <row r="51" spans="1:24" x14ac:dyDescent="0.2">
      <c r="A51" s="229"/>
      <c r="B51" s="6" t="s">
        <v>170</v>
      </c>
      <c r="C51" s="8">
        <v>3711024251</v>
      </c>
      <c r="D51" s="36" t="s">
        <v>258</v>
      </c>
      <c r="E51" s="13" t="s">
        <v>335</v>
      </c>
      <c r="F51" s="82" t="s">
        <v>220</v>
      </c>
      <c r="G51" s="83">
        <v>0.05</v>
      </c>
      <c r="H51" s="21">
        <v>8353.84</v>
      </c>
      <c r="I51" s="21">
        <v>7855.62</v>
      </c>
      <c r="J51" s="21">
        <v>7855.62</v>
      </c>
      <c r="K51" s="22">
        <f t="shared" si="23"/>
        <v>94.036036122310222</v>
      </c>
      <c r="L51" s="22">
        <f t="shared" si="23"/>
        <v>100</v>
      </c>
      <c r="M51" s="133">
        <f t="shared" ref="M51:M54" si="48">J51*M$4</f>
        <v>8633.3263800000004</v>
      </c>
      <c r="N51" s="46">
        <v>3486.57</v>
      </c>
      <c r="O51" s="46">
        <v>3486.57</v>
      </c>
      <c r="P51" s="106">
        <v>3729.4</v>
      </c>
      <c r="Q51" s="47">
        <f t="shared" si="34"/>
        <v>100</v>
      </c>
      <c r="R51" s="47">
        <f t="shared" si="34"/>
        <v>106.96472464341747</v>
      </c>
      <c r="S51" s="139">
        <f t="shared" si="45"/>
        <v>4176.9279999999999</v>
      </c>
      <c r="T51" s="150">
        <f t="shared" si="46"/>
        <v>1.1199999999999999</v>
      </c>
      <c r="U51" s="254"/>
      <c r="V51" s="68">
        <f>IF(G51=20%,ROUND(O51/1.2,2),IF(G51=5%,ROUND(O51/1.05,2),O51))</f>
        <v>3320.54</v>
      </c>
      <c r="W51" s="68">
        <f t="shared" si="47"/>
        <v>3551.81</v>
      </c>
      <c r="X51" s="63">
        <f>IFERROR(W51/J51,"")</f>
        <v>0.45213617766643499</v>
      </c>
    </row>
    <row r="52" spans="1:24" x14ac:dyDescent="0.2">
      <c r="A52" s="229"/>
      <c r="B52" s="6" t="s">
        <v>240</v>
      </c>
      <c r="C52" s="8">
        <v>3711024251</v>
      </c>
      <c r="D52" s="36" t="s">
        <v>261</v>
      </c>
      <c r="E52" s="13" t="s">
        <v>335</v>
      </c>
      <c r="F52" s="82" t="s">
        <v>220</v>
      </c>
      <c r="G52" s="83">
        <v>0.05</v>
      </c>
      <c r="H52" s="21">
        <v>12456.3</v>
      </c>
      <c r="I52" s="21">
        <v>11714.08</v>
      </c>
      <c r="J52" s="21">
        <v>11717.41</v>
      </c>
      <c r="K52" s="22">
        <f t="shared" si="23"/>
        <v>94.04140876504259</v>
      </c>
      <c r="L52" s="22">
        <f t="shared" si="23"/>
        <v>100.02842732847992</v>
      </c>
      <c r="M52" s="133">
        <f t="shared" si="48"/>
        <v>12877.433589999999</v>
      </c>
      <c r="N52" s="46">
        <v>2375.6</v>
      </c>
      <c r="O52" s="46">
        <v>2375.6</v>
      </c>
      <c r="P52" s="46">
        <v>2703.43</v>
      </c>
      <c r="Q52" s="47">
        <f t="shared" si="34"/>
        <v>100</v>
      </c>
      <c r="R52" s="47">
        <f t="shared" si="34"/>
        <v>113.79988213503958</v>
      </c>
      <c r="S52" s="139">
        <f t="shared" si="45"/>
        <v>3027.8415999999993</v>
      </c>
      <c r="T52" s="150">
        <f t="shared" si="46"/>
        <v>1.1199999999999999</v>
      </c>
      <c r="U52" s="124" t="s">
        <v>408</v>
      </c>
      <c r="V52" s="68">
        <f>IF(G52=20%,ROUND(O52/1.2,2),IF(G52=5%,ROUND(O52/1.05,2),O52))</f>
        <v>2262.48</v>
      </c>
      <c r="W52" s="68">
        <f t="shared" si="47"/>
        <v>2574.6999999999998</v>
      </c>
      <c r="X52" s="63">
        <f>IFERROR(W52/J52,"")</f>
        <v>0.21973285905332321</v>
      </c>
    </row>
    <row r="53" spans="1:24" x14ac:dyDescent="0.2">
      <c r="A53" s="229"/>
      <c r="B53" s="5" t="s">
        <v>63</v>
      </c>
      <c r="C53" s="8">
        <v>3711003188</v>
      </c>
      <c r="D53" s="36" t="s">
        <v>258</v>
      </c>
      <c r="E53" s="13" t="s">
        <v>335</v>
      </c>
      <c r="F53" s="12" t="s">
        <v>220</v>
      </c>
      <c r="G53" s="77">
        <v>0.2</v>
      </c>
      <c r="H53" s="21">
        <v>3268.36</v>
      </c>
      <c r="I53" s="21">
        <v>2817.32</v>
      </c>
      <c r="J53" s="21">
        <v>2987.8</v>
      </c>
      <c r="K53" s="22">
        <f t="shared" si="23"/>
        <v>86.199806630848499</v>
      </c>
      <c r="L53" s="22">
        <f t="shared" si="23"/>
        <v>106.05114080047704</v>
      </c>
      <c r="M53" s="133">
        <f t="shared" si="48"/>
        <v>3283.5922</v>
      </c>
      <c r="N53" s="46">
        <v>2527.8000000000002</v>
      </c>
      <c r="O53" s="46">
        <v>2527.8000000000002</v>
      </c>
      <c r="P53" s="46">
        <v>2876.64</v>
      </c>
      <c r="Q53" s="47">
        <f t="shared" si="34"/>
        <v>100</v>
      </c>
      <c r="R53" s="47">
        <f t="shared" si="34"/>
        <v>113.80014241633039</v>
      </c>
      <c r="S53" s="139">
        <f t="shared" si="45"/>
        <v>3221.8367999999996</v>
      </c>
      <c r="T53" s="150">
        <f t="shared" si="46"/>
        <v>1.1199999999999999</v>
      </c>
      <c r="U53" s="124" t="s">
        <v>362</v>
      </c>
      <c r="V53" s="68">
        <f>IF(G53=20%,ROUND(O53/1.2,2),IF(G53=5%,ROUND(O53/1.05,2),O53))</f>
        <v>2106.5</v>
      </c>
      <c r="W53" s="68">
        <f t="shared" si="47"/>
        <v>2397.1999999999998</v>
      </c>
      <c r="X53" s="63">
        <f>IFERROR(W53/J53,"")</f>
        <v>0.80232947319097658</v>
      </c>
    </row>
    <row r="54" spans="1:24" x14ac:dyDescent="0.2">
      <c r="A54" s="229"/>
      <c r="B54" s="49" t="s">
        <v>95</v>
      </c>
      <c r="C54" s="8">
        <v>3702597104</v>
      </c>
      <c r="D54" s="36" t="s">
        <v>258</v>
      </c>
      <c r="E54" s="13" t="s">
        <v>335</v>
      </c>
      <c r="F54" s="12" t="s">
        <v>220</v>
      </c>
      <c r="G54" s="77">
        <v>0.2</v>
      </c>
      <c r="H54" s="21">
        <v>2921.35</v>
      </c>
      <c r="I54" s="21">
        <v>2921.35</v>
      </c>
      <c r="J54" s="21">
        <v>3314.18</v>
      </c>
      <c r="K54" s="22">
        <f t="shared" si="23"/>
        <v>100</v>
      </c>
      <c r="L54" s="22">
        <f t="shared" si="23"/>
        <v>113.44686531911617</v>
      </c>
      <c r="M54" s="133">
        <f t="shared" si="48"/>
        <v>3642.2838199999997</v>
      </c>
      <c r="N54" s="46">
        <v>2886.4</v>
      </c>
      <c r="O54" s="46">
        <v>2886.4</v>
      </c>
      <c r="P54" s="46">
        <v>3284.72</v>
      </c>
      <c r="Q54" s="47">
        <f t="shared" si="34"/>
        <v>100</v>
      </c>
      <c r="R54" s="47">
        <f t="shared" si="34"/>
        <v>113.79988913525499</v>
      </c>
      <c r="S54" s="139">
        <f t="shared" si="45"/>
        <v>3678.8863999999994</v>
      </c>
      <c r="T54" s="150">
        <f t="shared" si="46"/>
        <v>1.1199999999999999</v>
      </c>
      <c r="U54" s="124" t="s">
        <v>416</v>
      </c>
      <c r="V54" s="68">
        <f>IF(G54=20%,ROUND(O54/1.2,2),IF(G54=5%,ROUND(O54/1.05,2),O54))</f>
        <v>2405.33</v>
      </c>
      <c r="W54" s="68">
        <f t="shared" si="47"/>
        <v>2737.27</v>
      </c>
      <c r="X54" s="63">
        <f>IFERROR(W54/J54,"")</f>
        <v>0.82592677525058988</v>
      </c>
    </row>
    <row r="55" spans="1:24" x14ac:dyDescent="0.2">
      <c r="A55" s="229"/>
      <c r="B55" s="5" t="s">
        <v>98</v>
      </c>
      <c r="C55" s="8">
        <v>3711039650</v>
      </c>
      <c r="D55" s="36"/>
      <c r="E55" s="13"/>
      <c r="F55" s="12"/>
      <c r="G55" s="77"/>
      <c r="H55" s="25"/>
      <c r="I55" s="23"/>
      <c r="J55" s="23"/>
      <c r="K55" s="26" t="str">
        <f t="shared" si="23"/>
        <v/>
      </c>
      <c r="L55" s="26" t="str">
        <f t="shared" si="23"/>
        <v/>
      </c>
      <c r="M55" s="154"/>
      <c r="N55" s="32"/>
      <c r="O55" s="41"/>
      <c r="P55" s="32"/>
      <c r="Q55" s="32" t="str">
        <f t="shared" si="34"/>
        <v/>
      </c>
      <c r="R55" s="32" t="str">
        <f t="shared" si="34"/>
        <v/>
      </c>
      <c r="S55" s="140"/>
      <c r="T55" s="140"/>
      <c r="U55" s="254" t="s">
        <v>443</v>
      </c>
      <c r="X55" s="64"/>
    </row>
    <row r="56" spans="1:24" x14ac:dyDescent="0.2">
      <c r="A56" s="229"/>
      <c r="B56" s="6" t="s">
        <v>108</v>
      </c>
      <c r="C56" s="8">
        <v>3711039650</v>
      </c>
      <c r="D56" s="36" t="s">
        <v>263</v>
      </c>
      <c r="E56" s="13" t="s">
        <v>335</v>
      </c>
      <c r="F56" s="82" t="s">
        <v>220</v>
      </c>
      <c r="G56" s="83">
        <v>0.05</v>
      </c>
      <c r="H56" s="21">
        <v>2997.32</v>
      </c>
      <c r="I56" s="21">
        <v>2997.32</v>
      </c>
      <c r="J56" s="21">
        <v>3687.44</v>
      </c>
      <c r="K56" s="22">
        <f t="shared" si="23"/>
        <v>100</v>
      </c>
      <c r="L56" s="22">
        <f t="shared" si="23"/>
        <v>123.02456861462908</v>
      </c>
      <c r="M56" s="133">
        <f t="shared" ref="M56:M59" si="49">J56*M$4</f>
        <v>4052.49656</v>
      </c>
      <c r="N56" s="46">
        <v>2875.5</v>
      </c>
      <c r="O56" s="33">
        <v>2875.5</v>
      </c>
      <c r="P56" s="33">
        <v>3272.32</v>
      </c>
      <c r="Q56" s="47">
        <f t="shared" si="34"/>
        <v>100</v>
      </c>
      <c r="R56" s="47">
        <f t="shared" si="34"/>
        <v>113.80003477656059</v>
      </c>
      <c r="S56" s="139">
        <f t="shared" ref="S56:S59" si="50">IF(G56="нет",MIN(M56,P56*S$4),MIN(M56*(1+G56),P56*S$4))</f>
        <v>3664.9983999999999</v>
      </c>
      <c r="T56" s="150">
        <f t="shared" ref="T56:T59" si="51">S56/P56</f>
        <v>1.1199999999999999</v>
      </c>
      <c r="U56" s="254"/>
      <c r="V56" s="68">
        <f>IF(G56=20%,ROUND(O56/1.2,2),IF(G56=5%,ROUND(O56/1.05,2),O56))</f>
        <v>2738.57</v>
      </c>
      <c r="W56" s="68">
        <f t="shared" ref="W56:W59" si="52">IF($G56=20%,ROUND(P56/1.2,2),IF($G56=5%,ROUND(P56/1.05,2),P56))</f>
        <v>3116.5</v>
      </c>
      <c r="X56" s="63">
        <f>IFERROR(W56/J56,"")</f>
        <v>0.84516629423122813</v>
      </c>
    </row>
    <row r="57" spans="1:24" x14ac:dyDescent="0.2">
      <c r="A57" s="229"/>
      <c r="B57" s="6" t="s">
        <v>109</v>
      </c>
      <c r="C57" s="8">
        <v>3711039650</v>
      </c>
      <c r="D57" s="36" t="s">
        <v>263</v>
      </c>
      <c r="E57" s="13" t="s">
        <v>335</v>
      </c>
      <c r="F57" s="82" t="s">
        <v>220</v>
      </c>
      <c r="G57" s="83">
        <v>0.05</v>
      </c>
      <c r="H57" s="21">
        <v>7831.69</v>
      </c>
      <c r="I57" s="21">
        <v>7697.05</v>
      </c>
      <c r="J57" s="21">
        <v>7697.05</v>
      </c>
      <c r="K57" s="22">
        <f t="shared" si="23"/>
        <v>98.280830829616605</v>
      </c>
      <c r="L57" s="22">
        <f t="shared" si="23"/>
        <v>100</v>
      </c>
      <c r="M57" s="133">
        <f t="shared" si="49"/>
        <v>8459.0579500000003</v>
      </c>
      <c r="N57" s="46">
        <v>3486.57</v>
      </c>
      <c r="O57" s="33">
        <v>3486.57</v>
      </c>
      <c r="P57" s="106">
        <v>3729.4</v>
      </c>
      <c r="Q57" s="47">
        <f t="shared" si="34"/>
        <v>100</v>
      </c>
      <c r="R57" s="47">
        <f t="shared" si="34"/>
        <v>106.96472464341747</v>
      </c>
      <c r="S57" s="139">
        <f t="shared" si="50"/>
        <v>4176.9279999999999</v>
      </c>
      <c r="T57" s="150">
        <f t="shared" si="51"/>
        <v>1.1199999999999999</v>
      </c>
      <c r="U57" s="254"/>
      <c r="V57" s="68">
        <f>IF(G57=20%,ROUND(O57/1.2,2),IF(G57=5%,ROUND(O57/1.05,2),O57))</f>
        <v>3320.54</v>
      </c>
      <c r="W57" s="68">
        <f t="shared" si="52"/>
        <v>3551.81</v>
      </c>
      <c r="X57" s="63">
        <f>IFERROR(W57/J57,"")</f>
        <v>0.46145081557219975</v>
      </c>
    </row>
    <row r="58" spans="1:24" x14ac:dyDescent="0.2">
      <c r="A58" s="229"/>
      <c r="B58" s="6" t="s">
        <v>110</v>
      </c>
      <c r="C58" s="8">
        <v>3711039650</v>
      </c>
      <c r="D58" s="36" t="s">
        <v>263</v>
      </c>
      <c r="E58" s="13" t="s">
        <v>335</v>
      </c>
      <c r="F58" s="82" t="s">
        <v>220</v>
      </c>
      <c r="G58" s="83">
        <v>0.05</v>
      </c>
      <c r="H58" s="21">
        <v>8661.15</v>
      </c>
      <c r="I58" s="21">
        <v>8661.15</v>
      </c>
      <c r="J58" s="21">
        <v>9832.52</v>
      </c>
      <c r="K58" s="22">
        <f t="shared" si="23"/>
        <v>100</v>
      </c>
      <c r="L58" s="22">
        <f t="shared" si="23"/>
        <v>113.52441650358209</v>
      </c>
      <c r="M58" s="133">
        <f t="shared" si="49"/>
        <v>10805.939480000001</v>
      </c>
      <c r="N58" s="46">
        <v>3234.72</v>
      </c>
      <c r="O58" s="33">
        <v>3234.72</v>
      </c>
      <c r="P58" s="33">
        <v>3681.11</v>
      </c>
      <c r="Q58" s="47">
        <f t="shared" si="34"/>
        <v>100</v>
      </c>
      <c r="R58" s="47">
        <f t="shared" si="34"/>
        <v>113.7999579561755</v>
      </c>
      <c r="S58" s="139">
        <f t="shared" si="50"/>
        <v>4122.8431999999993</v>
      </c>
      <c r="T58" s="150">
        <f t="shared" si="51"/>
        <v>1.1199999999999999</v>
      </c>
      <c r="U58" s="254"/>
      <c r="V58" s="68">
        <f>IF(G58=20%,ROUND(O58/1.2,2),IF(G58=5%,ROUND(O58/1.05,2),O58))</f>
        <v>3080.69</v>
      </c>
      <c r="W58" s="68">
        <f t="shared" si="52"/>
        <v>3505.82</v>
      </c>
      <c r="X58" s="63">
        <f>IFERROR(W58/J58,"")</f>
        <v>0.35655355900623648</v>
      </c>
    </row>
    <row r="59" spans="1:24" x14ac:dyDescent="0.2">
      <c r="A59" s="229"/>
      <c r="B59" s="5" t="s">
        <v>171</v>
      </c>
      <c r="C59" s="8">
        <v>3702202980</v>
      </c>
      <c r="D59" s="36" t="s">
        <v>258</v>
      </c>
      <c r="E59" s="13" t="s">
        <v>335</v>
      </c>
      <c r="F59" s="82" t="s">
        <v>220</v>
      </c>
      <c r="G59" s="83">
        <v>0.05</v>
      </c>
      <c r="H59" s="25">
        <v>4084.27</v>
      </c>
      <c r="I59" s="25">
        <v>3791.99</v>
      </c>
      <c r="J59" s="25">
        <v>4182.59</v>
      </c>
      <c r="K59" s="25">
        <f t="shared" si="23"/>
        <v>92.843764001890179</v>
      </c>
      <c r="L59" s="22">
        <f t="shared" si="23"/>
        <v>110.30066007558037</v>
      </c>
      <c r="M59" s="133">
        <f t="shared" si="49"/>
        <v>4596.6664099999998</v>
      </c>
      <c r="N59" s="33">
        <v>2474.9</v>
      </c>
      <c r="O59" s="33">
        <v>2474.9</v>
      </c>
      <c r="P59" s="33">
        <v>2816.44</v>
      </c>
      <c r="Q59" s="47">
        <f t="shared" si="34"/>
        <v>100</v>
      </c>
      <c r="R59" s="47">
        <f t="shared" si="34"/>
        <v>113.80015354155724</v>
      </c>
      <c r="S59" s="139">
        <f t="shared" si="50"/>
        <v>3154.4127999999996</v>
      </c>
      <c r="T59" s="150">
        <f t="shared" si="51"/>
        <v>1.1199999999999999</v>
      </c>
      <c r="U59" s="124" t="s">
        <v>385</v>
      </c>
      <c r="V59" s="68">
        <f>IF(G59=20%,ROUND(O59/1.2,2),IF(G59=5%,ROUND(O59/1.05,2),O59))</f>
        <v>2357.0500000000002</v>
      </c>
      <c r="W59" s="68">
        <f t="shared" si="52"/>
        <v>2682.32</v>
      </c>
      <c r="X59" s="63">
        <f>IFERROR(W59/J59,"")</f>
        <v>0.64130598504754233</v>
      </c>
    </row>
    <row r="60" spans="1:24" x14ac:dyDescent="0.2">
      <c r="A60" s="229"/>
      <c r="B60" s="5" t="s">
        <v>172</v>
      </c>
      <c r="C60" s="8">
        <v>3711044459</v>
      </c>
      <c r="D60" s="36"/>
      <c r="E60" s="13"/>
      <c r="F60" s="12"/>
      <c r="G60" s="77"/>
      <c r="H60" s="25"/>
      <c r="I60" s="23"/>
      <c r="J60" s="23"/>
      <c r="K60" s="26" t="str">
        <f t="shared" si="23"/>
        <v/>
      </c>
      <c r="L60" s="26" t="str">
        <f t="shared" si="23"/>
        <v/>
      </c>
      <c r="M60" s="154"/>
      <c r="N60" s="32"/>
      <c r="O60" s="41"/>
      <c r="P60" s="32"/>
      <c r="Q60" s="32" t="str">
        <f t="shared" si="34"/>
        <v/>
      </c>
      <c r="R60" s="32" t="str">
        <f t="shared" si="34"/>
        <v/>
      </c>
      <c r="S60" s="140"/>
      <c r="T60" s="140"/>
      <c r="U60" s="254" t="s">
        <v>427</v>
      </c>
      <c r="V60" s="97"/>
      <c r="X60" s="64"/>
    </row>
    <row r="61" spans="1:24" x14ac:dyDescent="0.2">
      <c r="A61" s="229"/>
      <c r="B61" s="6" t="s">
        <v>173</v>
      </c>
      <c r="C61" s="8">
        <v>3711044459</v>
      </c>
      <c r="D61" s="36" t="s">
        <v>257</v>
      </c>
      <c r="E61" s="13" t="s">
        <v>335</v>
      </c>
      <c r="F61" s="12" t="s">
        <v>220</v>
      </c>
      <c r="G61" s="77">
        <v>0.2</v>
      </c>
      <c r="H61" s="25">
        <v>3000.13</v>
      </c>
      <c r="I61" s="25">
        <v>2616.79</v>
      </c>
      <c r="J61" s="25">
        <v>2840.84</v>
      </c>
      <c r="K61" s="22">
        <f t="shared" si="23"/>
        <v>87.222553689340117</v>
      </c>
      <c r="L61" s="22">
        <f t="shared" si="23"/>
        <v>108.56201682213704</v>
      </c>
      <c r="M61" s="133">
        <f t="shared" ref="M61" si="53">J61*M$4</f>
        <v>3122.0831600000001</v>
      </c>
      <c r="N61" s="46">
        <v>2798.05</v>
      </c>
      <c r="O61" s="46">
        <v>2798.05</v>
      </c>
      <c r="P61" s="46">
        <v>3184.18</v>
      </c>
      <c r="Q61" s="47">
        <f t="shared" si="34"/>
        <v>100</v>
      </c>
      <c r="R61" s="47">
        <f t="shared" si="34"/>
        <v>113.79996783474205</v>
      </c>
      <c r="S61" s="139">
        <f t="shared" ref="S61:S62" si="54">IF(G61="нет",MIN(M61,P61*S$4),MIN(M61*(1+G61),P61*S$4))</f>
        <v>3566.2815999999993</v>
      </c>
      <c r="T61" s="150">
        <f t="shared" ref="T61" si="55">S61/P61</f>
        <v>1.1199999999999999</v>
      </c>
      <c r="U61" s="254"/>
      <c r="V61" s="68">
        <f>IF(G61=20%,ROUND(O61/1.2,2),IF(G61=5%,ROUND(O61/1.05,2),O61))</f>
        <v>2331.71</v>
      </c>
      <c r="W61" s="68">
        <f t="shared" ref="W61:W62" si="56">IF($G61=20%,ROUND(P61/1.2,2),IF($G61=5%,ROUND(P61/1.05,2),P61))</f>
        <v>2653.48</v>
      </c>
      <c r="X61" s="63">
        <f>IFERROR(W61/J61,"")</f>
        <v>0.93404767603948124</v>
      </c>
    </row>
    <row r="62" spans="1:24" x14ac:dyDescent="0.2">
      <c r="A62" s="229"/>
      <c r="B62" s="6" t="s">
        <v>530</v>
      </c>
      <c r="C62" s="8">
        <v>3711044459</v>
      </c>
      <c r="D62" s="36" t="s">
        <v>265</v>
      </c>
      <c r="E62" s="13" t="s">
        <v>335</v>
      </c>
      <c r="F62" s="12" t="s">
        <v>220</v>
      </c>
      <c r="G62" s="77">
        <v>0.2</v>
      </c>
      <c r="H62" s="25">
        <v>3378.69</v>
      </c>
      <c r="I62" s="25">
        <v>3046.66</v>
      </c>
      <c r="J62" s="25">
        <v>3046.66</v>
      </c>
      <c r="K62" s="22">
        <f t="shared" si="23"/>
        <v>90.172818459225311</v>
      </c>
      <c r="L62" s="22">
        <f t="shared" si="23"/>
        <v>100</v>
      </c>
      <c r="M62" s="159">
        <f>'[8]К УТВЕРЖД БМК '!$F$21</f>
        <v>2697.7364971296611</v>
      </c>
      <c r="N62" s="46">
        <v>3378.69</v>
      </c>
      <c r="O62" s="46">
        <v>3378.69</v>
      </c>
      <c r="P62" s="46">
        <v>3655.99</v>
      </c>
      <c r="Q62" s="47">
        <f t="shared" si="34"/>
        <v>100</v>
      </c>
      <c r="R62" s="51">
        <f t="shared" si="34"/>
        <v>108.20732295653048</v>
      </c>
      <c r="S62" s="139">
        <f t="shared" si="54"/>
        <v>3237.2837965555932</v>
      </c>
      <c r="T62" s="157">
        <f>S62/P62</f>
        <v>0.88547391993840063</v>
      </c>
      <c r="U62" s="124" t="s">
        <v>429</v>
      </c>
      <c r="V62" s="68">
        <f>IF(G62=20%,ROUND(O62/1.2,2),IF(G62=5%,ROUND(O62/1.05,2),O62))</f>
        <v>2815.58</v>
      </c>
      <c r="W62" s="68">
        <f t="shared" si="56"/>
        <v>3046.66</v>
      </c>
      <c r="X62" s="65">
        <f>IFERROR(W62/J62,"")</f>
        <v>1</v>
      </c>
    </row>
    <row r="63" spans="1:24" x14ac:dyDescent="0.2">
      <c r="A63" s="229"/>
      <c r="B63" s="5" t="s">
        <v>60</v>
      </c>
      <c r="C63" s="8">
        <v>3702733438</v>
      </c>
      <c r="D63" s="72"/>
      <c r="E63" s="43"/>
      <c r="F63" s="12"/>
      <c r="G63" s="77"/>
      <c r="H63" s="25"/>
      <c r="I63" s="23"/>
      <c r="J63" s="23"/>
      <c r="K63" s="26" t="str">
        <f t="shared" si="23"/>
        <v/>
      </c>
      <c r="L63" s="26" t="str">
        <f t="shared" si="23"/>
        <v/>
      </c>
      <c r="M63" s="154"/>
      <c r="N63" s="32"/>
      <c r="O63" s="41"/>
      <c r="P63" s="32"/>
      <c r="Q63" s="32" t="str">
        <f t="shared" si="34"/>
        <v/>
      </c>
      <c r="R63" s="32" t="str">
        <f t="shared" si="34"/>
        <v/>
      </c>
      <c r="S63" s="140"/>
      <c r="T63" s="140"/>
      <c r="U63" s="254" t="s">
        <v>428</v>
      </c>
      <c r="V63" s="97"/>
      <c r="X63" s="64"/>
    </row>
    <row r="64" spans="1:24" x14ac:dyDescent="0.2">
      <c r="A64" s="229"/>
      <c r="B64" s="6" t="s">
        <v>111</v>
      </c>
      <c r="C64" s="8">
        <v>3702733438</v>
      </c>
      <c r="D64" s="36" t="s">
        <v>263</v>
      </c>
      <c r="E64" s="13" t="s">
        <v>335</v>
      </c>
      <c r="F64" s="12" t="s">
        <v>220</v>
      </c>
      <c r="G64" s="77">
        <v>0.2</v>
      </c>
      <c r="H64" s="25">
        <v>3193.83</v>
      </c>
      <c r="I64" s="25">
        <v>3193.83</v>
      </c>
      <c r="J64" s="25">
        <v>3892.21</v>
      </c>
      <c r="K64" s="22">
        <f t="shared" si="23"/>
        <v>100</v>
      </c>
      <c r="L64" s="22">
        <f t="shared" si="23"/>
        <v>121.86653641552618</v>
      </c>
      <c r="M64" s="133">
        <f t="shared" ref="M64" si="57">J64*M$4</f>
        <v>4277.5387899999996</v>
      </c>
      <c r="N64" s="46">
        <v>3018.62</v>
      </c>
      <c r="O64" s="46">
        <v>3018.62</v>
      </c>
      <c r="P64" s="46">
        <v>3435.19</v>
      </c>
      <c r="Q64" s="47">
        <f t="shared" si="34"/>
        <v>100</v>
      </c>
      <c r="R64" s="47">
        <f t="shared" si="34"/>
        <v>113.80001457619709</v>
      </c>
      <c r="S64" s="139">
        <f t="shared" ref="S64" si="58">IF(G64="нет",MIN(M64,P64*S$4),MIN(M64*(1+G64),P64*S$4))</f>
        <v>3847.4127999999996</v>
      </c>
      <c r="T64" s="150">
        <f>S64/P64</f>
        <v>1.1199999999999999</v>
      </c>
      <c r="U64" s="254"/>
      <c r="V64" s="68">
        <f>IF(G64=20%,ROUND(O64/1.2,2),IF(G64=5%,ROUND(O64/1.05,2),O64))</f>
        <v>2515.52</v>
      </c>
      <c r="W64" s="68">
        <f>IF($G64=20%,ROUND(P64/1.2,2),IF($G64=5%,ROUND(P64/1.05,2),P64))</f>
        <v>2862.66</v>
      </c>
      <c r="X64" s="63">
        <f>IFERROR(W64/J64,"")</f>
        <v>0.73548446769316145</v>
      </c>
    </row>
    <row r="65" spans="1:24" ht="31.5" hidden="1" outlineLevel="1" x14ac:dyDescent="0.2">
      <c r="A65" s="229"/>
      <c r="B65" s="5" t="s">
        <v>80</v>
      </c>
      <c r="C65" s="131">
        <v>6315376946</v>
      </c>
      <c r="D65" s="36" t="s">
        <v>258</v>
      </c>
      <c r="E65" s="13" t="s">
        <v>335</v>
      </c>
      <c r="F65" s="12" t="s">
        <v>118</v>
      </c>
      <c r="G65" s="77">
        <v>0.2</v>
      </c>
      <c r="H65" s="21">
        <v>1620.27</v>
      </c>
      <c r="I65" s="21">
        <v>1620.27</v>
      </c>
      <c r="J65" s="21">
        <v>1797.42</v>
      </c>
      <c r="K65" s="22">
        <f t="shared" si="23"/>
        <v>100</v>
      </c>
      <c r="L65" s="22">
        <f t="shared" si="23"/>
        <v>110.93336295802551</v>
      </c>
      <c r="M65" s="133"/>
      <c r="N65" s="71"/>
      <c r="O65" s="34"/>
      <c r="P65" s="71"/>
      <c r="Q65" s="47"/>
      <c r="R65" s="47"/>
      <c r="S65" s="138"/>
      <c r="T65" s="138"/>
      <c r="U65" s="124" t="s">
        <v>426</v>
      </c>
      <c r="V65" s="97"/>
      <c r="W65" s="68"/>
      <c r="X65" s="63"/>
    </row>
    <row r="66" spans="1:24" hidden="1" outlineLevel="1" x14ac:dyDescent="0.2">
      <c r="A66" s="229"/>
      <c r="B66" s="5" t="s">
        <v>93</v>
      </c>
      <c r="C66" s="8">
        <v>7729314745</v>
      </c>
      <c r="D66" s="36"/>
      <c r="E66" s="43"/>
      <c r="F66" s="12"/>
      <c r="G66" s="77"/>
      <c r="H66" s="25"/>
      <c r="I66" s="23"/>
      <c r="J66" s="23"/>
      <c r="K66" s="26" t="str">
        <f t="shared" si="23"/>
        <v/>
      </c>
      <c r="L66" s="26" t="str">
        <f t="shared" si="23"/>
        <v/>
      </c>
      <c r="M66" s="154"/>
      <c r="N66" s="32"/>
      <c r="O66" s="41"/>
      <c r="P66" s="32"/>
      <c r="Q66" s="32"/>
      <c r="R66" s="32"/>
      <c r="S66" s="140"/>
      <c r="T66" s="140"/>
      <c r="U66" s="254" t="s">
        <v>366</v>
      </c>
      <c r="X66" s="64"/>
    </row>
    <row r="67" spans="1:24" ht="47.25" hidden="1" outlineLevel="1" x14ac:dyDescent="0.2">
      <c r="A67" s="229"/>
      <c r="B67" s="6" t="s">
        <v>201</v>
      </c>
      <c r="C67" s="8">
        <v>7729314745</v>
      </c>
      <c r="D67" s="36" t="s">
        <v>257</v>
      </c>
      <c r="E67" s="13" t="s">
        <v>335</v>
      </c>
      <c r="F67" s="12" t="s">
        <v>118</v>
      </c>
      <c r="G67" s="77">
        <v>0.2</v>
      </c>
      <c r="H67" s="25">
        <v>1748.84</v>
      </c>
      <c r="I67" s="25">
        <v>1748.84</v>
      </c>
      <c r="J67" s="25">
        <v>1886.46</v>
      </c>
      <c r="K67" s="22">
        <f t="shared" si="23"/>
        <v>100</v>
      </c>
      <c r="L67" s="22">
        <f t="shared" si="23"/>
        <v>107.86921616614443</v>
      </c>
      <c r="M67" s="133"/>
      <c r="N67" s="47"/>
      <c r="O67" s="34"/>
      <c r="P67" s="47"/>
      <c r="Q67" s="47"/>
      <c r="R67" s="47"/>
      <c r="S67" s="138"/>
      <c r="T67" s="138"/>
      <c r="U67" s="254"/>
      <c r="W67" s="68"/>
      <c r="X67" s="63"/>
    </row>
    <row r="68" spans="1:24" ht="31.5" hidden="1" outlineLevel="1" x14ac:dyDescent="0.2">
      <c r="A68" s="229" t="s">
        <v>315</v>
      </c>
      <c r="B68" s="5" t="s">
        <v>80</v>
      </c>
      <c r="C68" s="131">
        <v>6315376946</v>
      </c>
      <c r="D68" s="36"/>
      <c r="E68" s="43"/>
      <c r="F68" s="12"/>
      <c r="G68" s="77"/>
      <c r="H68" s="21"/>
      <c r="I68" s="23"/>
      <c r="J68" s="23"/>
      <c r="K68" s="26"/>
      <c r="L68" s="26"/>
      <c r="M68" s="154"/>
      <c r="N68" s="32"/>
      <c r="O68" s="41"/>
      <c r="P68" s="32"/>
      <c r="Q68" s="32"/>
      <c r="R68" s="32"/>
      <c r="S68" s="140"/>
      <c r="T68" s="140"/>
      <c r="U68" s="89"/>
      <c r="V68" s="97"/>
      <c r="X68" s="64"/>
    </row>
    <row r="69" spans="1:24" ht="78.75" hidden="1" outlineLevel="1" x14ac:dyDescent="0.2">
      <c r="A69" s="229"/>
      <c r="B69" s="5" t="s">
        <v>215</v>
      </c>
      <c r="C69" s="131">
        <v>6315376946</v>
      </c>
      <c r="D69" s="36"/>
      <c r="E69" s="43"/>
      <c r="F69" s="12"/>
      <c r="G69" s="77"/>
      <c r="H69" s="21"/>
      <c r="I69" s="23"/>
      <c r="J69" s="23"/>
      <c r="K69" s="26"/>
      <c r="L69" s="26"/>
      <c r="M69" s="154"/>
      <c r="N69" s="32"/>
      <c r="O69" s="41"/>
      <c r="P69" s="32"/>
      <c r="Q69" s="32"/>
      <c r="R69" s="32"/>
      <c r="S69" s="140"/>
      <c r="T69" s="140"/>
      <c r="U69" s="89"/>
      <c r="V69" s="97"/>
      <c r="X69" s="64"/>
    </row>
    <row r="70" spans="1:24" ht="45" hidden="1" outlineLevel="1" x14ac:dyDescent="0.2">
      <c r="A70" s="229"/>
      <c r="B70" s="103" t="s">
        <v>185</v>
      </c>
      <c r="C70" s="131">
        <v>6315376946</v>
      </c>
      <c r="D70" s="36" t="s">
        <v>320</v>
      </c>
      <c r="E70" s="13"/>
      <c r="F70" s="12" t="s">
        <v>220</v>
      </c>
      <c r="G70" s="77">
        <v>0.2</v>
      </c>
      <c r="H70" s="21">
        <v>1471.7</v>
      </c>
      <c r="I70" s="21">
        <v>1471.7</v>
      </c>
      <c r="J70" s="21">
        <v>1690.98</v>
      </c>
      <c r="K70" s="26">
        <f>I70/H70*100</f>
        <v>100</v>
      </c>
      <c r="L70" s="26">
        <f>IFERROR(J70/I70*100,"")</f>
        <v>114.89977576951824</v>
      </c>
      <c r="M70" s="133"/>
      <c r="N70" s="46">
        <v>1766.04</v>
      </c>
      <c r="O70" s="46">
        <v>1766.04</v>
      </c>
      <c r="P70" s="46">
        <v>2029.18</v>
      </c>
      <c r="Q70" s="51">
        <f t="shared" ref="Q70:R74" si="59">IFERROR(O70/N70*100,"")</f>
        <v>100</v>
      </c>
      <c r="R70" s="51">
        <f t="shared" si="59"/>
        <v>114.90000226495437</v>
      </c>
      <c r="S70" s="139"/>
      <c r="T70" s="150">
        <f t="shared" ref="T70:T71" si="60">S70/P70</f>
        <v>0</v>
      </c>
      <c r="U70" s="254" t="s">
        <v>502</v>
      </c>
      <c r="V70" s="68">
        <f>IF(G70=20%,ROUND(O70/1.2,2),IF(G70=5%,ROUND(O70/1.05,2),O70))</f>
        <v>1471.7</v>
      </c>
      <c r="W70" s="68">
        <f t="shared" ref="W70:W71" si="61">IF($G70=20%,ROUND(P70/1.2,2),IF($G70=5%,ROUND(P70/1.05,2),P70))</f>
        <v>1690.98</v>
      </c>
      <c r="X70" s="63">
        <f>IFERROR(W70/J70,"")</f>
        <v>1</v>
      </c>
    </row>
    <row r="71" spans="1:24" ht="75" hidden="1" outlineLevel="1" x14ac:dyDescent="0.2">
      <c r="A71" s="229"/>
      <c r="B71" s="103" t="s">
        <v>186</v>
      </c>
      <c r="C71" s="131">
        <v>6315376946</v>
      </c>
      <c r="D71" s="36" t="s">
        <v>320</v>
      </c>
      <c r="E71" s="13"/>
      <c r="F71" s="12" t="s">
        <v>220</v>
      </c>
      <c r="G71" s="77">
        <v>0.2</v>
      </c>
      <c r="H71" s="21">
        <v>1880.5</v>
      </c>
      <c r="I71" s="21">
        <v>1880.5</v>
      </c>
      <c r="J71" s="21">
        <v>2160.69</v>
      </c>
      <c r="K71" s="26">
        <f t="shared" ref="K71:K83" si="62">I71/H71*100</f>
        <v>100</v>
      </c>
      <c r="L71" s="26">
        <f t="shared" ref="L71:L134" si="63">IFERROR(J71/I71*100,"")</f>
        <v>114.89976070194096</v>
      </c>
      <c r="M71" s="133"/>
      <c r="N71" s="46">
        <v>2256.6</v>
      </c>
      <c r="O71" s="46">
        <v>2256.6</v>
      </c>
      <c r="P71" s="46">
        <v>2592.83</v>
      </c>
      <c r="Q71" s="51">
        <f t="shared" si="59"/>
        <v>100</v>
      </c>
      <c r="R71" s="51">
        <f t="shared" si="59"/>
        <v>114.89984933085174</v>
      </c>
      <c r="S71" s="139"/>
      <c r="T71" s="150">
        <f t="shared" si="60"/>
        <v>0</v>
      </c>
      <c r="U71" s="254"/>
      <c r="V71" s="68">
        <f>IF(G71=20%,ROUND(O71/1.2,2),IF(G71=5%,ROUND(O71/1.05,2),O71))</f>
        <v>1880.5</v>
      </c>
      <c r="W71" s="68">
        <f t="shared" si="61"/>
        <v>2160.69</v>
      </c>
      <c r="X71" s="63">
        <f>IFERROR(W71/J71,"")</f>
        <v>1</v>
      </c>
    </row>
    <row r="72" spans="1:24" ht="30" hidden="1" outlineLevel="1" x14ac:dyDescent="0.2">
      <c r="A72" s="229"/>
      <c r="B72" s="103" t="s">
        <v>187</v>
      </c>
      <c r="C72" s="131">
        <v>6315376946</v>
      </c>
      <c r="D72" s="36" t="s">
        <v>320</v>
      </c>
      <c r="E72" s="13"/>
      <c r="F72" s="12" t="s">
        <v>220</v>
      </c>
      <c r="G72" s="77">
        <v>0.2</v>
      </c>
      <c r="H72" s="21">
        <v>1716.9</v>
      </c>
      <c r="I72" s="21">
        <v>1716.9</v>
      </c>
      <c r="J72" s="21">
        <v>1972.72</v>
      </c>
      <c r="K72" s="26">
        <f t="shared" si="62"/>
        <v>100</v>
      </c>
      <c r="L72" s="26">
        <f t="shared" si="63"/>
        <v>114.90011066456987</v>
      </c>
      <c r="M72" s="133"/>
      <c r="N72" s="46"/>
      <c r="O72" s="46"/>
      <c r="P72" s="46"/>
      <c r="Q72" s="46"/>
      <c r="R72" s="46"/>
      <c r="S72" s="139"/>
      <c r="T72" s="139"/>
      <c r="U72" s="254"/>
      <c r="V72" s="97"/>
      <c r="W72" s="68"/>
      <c r="X72" s="63"/>
    </row>
    <row r="73" spans="1:24" ht="45" hidden="1" outlineLevel="1" x14ac:dyDescent="0.2">
      <c r="A73" s="229"/>
      <c r="B73" s="103" t="s">
        <v>188</v>
      </c>
      <c r="C73" s="131">
        <v>6315376946</v>
      </c>
      <c r="D73" s="36" t="s">
        <v>320</v>
      </c>
      <c r="E73" s="13"/>
      <c r="F73" s="12" t="s">
        <v>220</v>
      </c>
      <c r="G73" s="77">
        <v>0.2</v>
      </c>
      <c r="H73" s="21" t="s">
        <v>74</v>
      </c>
      <c r="I73" s="21" t="s">
        <v>74</v>
      </c>
      <c r="J73" s="21" t="s">
        <v>74</v>
      </c>
      <c r="K73" s="21" t="s">
        <v>74</v>
      </c>
      <c r="L73" s="21" t="s">
        <v>74</v>
      </c>
      <c r="M73" s="133"/>
      <c r="N73" s="46">
        <v>2012.42</v>
      </c>
      <c r="O73" s="46">
        <v>2012.42</v>
      </c>
      <c r="P73" s="46">
        <v>2312.27</v>
      </c>
      <c r="Q73" s="51">
        <f t="shared" ref="Q73:Q74" si="64">IFERROR(O73/N73*100,"")</f>
        <v>100</v>
      </c>
      <c r="R73" s="51">
        <f t="shared" si="59"/>
        <v>114.89997117897855</v>
      </c>
      <c r="S73" s="139"/>
      <c r="T73" s="150">
        <f t="shared" ref="T73:T74" si="65">S73/P73</f>
        <v>0</v>
      </c>
      <c r="U73" s="254"/>
      <c r="V73" s="68">
        <f>IF(G73=20%,ROUND(O73/1.2,2),IF(G73=5%,ROUND(O73/1.05,2),O73))</f>
        <v>1677.02</v>
      </c>
      <c r="W73" s="68">
        <f t="shared" ref="W73:W74" si="66">IF($G73=20%,ROUND(P73/1.2,2),IF($G73=5%,ROUND(P73/1.05,2),P73))</f>
        <v>1926.89</v>
      </c>
      <c r="X73" s="63" t="str">
        <f>IFERROR(W73/J73,"")</f>
        <v/>
      </c>
    </row>
    <row r="74" spans="1:24" ht="45" hidden="1" outlineLevel="1" x14ac:dyDescent="0.2">
      <c r="A74" s="229"/>
      <c r="B74" s="103" t="s">
        <v>189</v>
      </c>
      <c r="C74" s="131">
        <v>6315376946</v>
      </c>
      <c r="D74" s="36" t="s">
        <v>320</v>
      </c>
      <c r="E74" s="13"/>
      <c r="F74" s="12" t="s">
        <v>220</v>
      </c>
      <c r="G74" s="77">
        <v>0.2</v>
      </c>
      <c r="H74" s="21">
        <v>1664.02</v>
      </c>
      <c r="I74" s="21">
        <v>1664.02</v>
      </c>
      <c r="J74" s="21">
        <v>1911.96</v>
      </c>
      <c r="K74" s="26">
        <f t="shared" si="62"/>
        <v>100</v>
      </c>
      <c r="L74" s="26">
        <f t="shared" si="63"/>
        <v>114.90006129734019</v>
      </c>
      <c r="M74" s="133"/>
      <c r="N74" s="46">
        <v>1996.82</v>
      </c>
      <c r="O74" s="46">
        <v>1996.82</v>
      </c>
      <c r="P74" s="46">
        <v>2294.35</v>
      </c>
      <c r="Q74" s="51">
        <f t="shared" si="64"/>
        <v>100</v>
      </c>
      <c r="R74" s="51">
        <f t="shared" si="59"/>
        <v>114.90019130417363</v>
      </c>
      <c r="S74" s="139"/>
      <c r="T74" s="150">
        <f t="shared" si="65"/>
        <v>0</v>
      </c>
      <c r="U74" s="254"/>
      <c r="V74" s="68">
        <f>IF(G74=20%,ROUND(O74/1.2,2),IF(G74=5%,ROUND(O74/1.05,2),O74))</f>
        <v>1664.02</v>
      </c>
      <c r="W74" s="68">
        <f t="shared" si="66"/>
        <v>1911.96</v>
      </c>
      <c r="X74" s="63">
        <f>IFERROR(W74/J74,"")</f>
        <v>1</v>
      </c>
    </row>
    <row r="75" spans="1:24" ht="30" hidden="1" outlineLevel="1" x14ac:dyDescent="0.2">
      <c r="A75" s="229"/>
      <c r="B75" s="103" t="s">
        <v>190</v>
      </c>
      <c r="C75" s="131">
        <v>6315376946</v>
      </c>
      <c r="D75" s="36" t="s">
        <v>320</v>
      </c>
      <c r="E75" s="13"/>
      <c r="F75" s="12" t="s">
        <v>220</v>
      </c>
      <c r="G75" s="77">
        <v>0.2</v>
      </c>
      <c r="H75" s="21">
        <v>2205.91</v>
      </c>
      <c r="I75" s="21">
        <v>2205.91</v>
      </c>
      <c r="J75" s="21">
        <v>2534.59</v>
      </c>
      <c r="K75" s="26">
        <f t="shared" si="62"/>
        <v>100</v>
      </c>
      <c r="L75" s="26">
        <f t="shared" si="63"/>
        <v>114.89997325366856</v>
      </c>
      <c r="M75" s="133"/>
      <c r="N75" s="46"/>
      <c r="O75" s="48"/>
      <c r="P75" s="46"/>
      <c r="Q75" s="46"/>
      <c r="R75" s="46"/>
      <c r="S75" s="139"/>
      <c r="T75" s="139"/>
      <c r="U75" s="254"/>
      <c r="V75" s="97"/>
      <c r="W75" s="68"/>
      <c r="X75" s="63"/>
    </row>
    <row r="76" spans="1:24" ht="45" hidden="1" outlineLevel="1" x14ac:dyDescent="0.2">
      <c r="A76" s="229"/>
      <c r="B76" s="103" t="s">
        <v>191</v>
      </c>
      <c r="C76" s="131">
        <v>6315376946</v>
      </c>
      <c r="D76" s="36" t="s">
        <v>320</v>
      </c>
      <c r="E76" s="13"/>
      <c r="F76" s="12" t="s">
        <v>220</v>
      </c>
      <c r="G76" s="77">
        <v>0.2</v>
      </c>
      <c r="H76" s="21">
        <v>1765.84</v>
      </c>
      <c r="I76" s="21">
        <v>1765.84</v>
      </c>
      <c r="J76" s="21">
        <v>2028.95</v>
      </c>
      <c r="K76" s="26">
        <f t="shared" si="62"/>
        <v>100</v>
      </c>
      <c r="L76" s="26">
        <f t="shared" si="63"/>
        <v>114.89999093915644</v>
      </c>
      <c r="M76" s="133"/>
      <c r="N76" s="46"/>
      <c r="O76" s="48"/>
      <c r="P76" s="46"/>
      <c r="Q76" s="46"/>
      <c r="R76" s="46"/>
      <c r="S76" s="139"/>
      <c r="T76" s="139"/>
      <c r="U76" s="254"/>
      <c r="V76" s="97"/>
      <c r="W76" s="68"/>
      <c r="X76" s="63"/>
    </row>
    <row r="77" spans="1:24" ht="60" hidden="1" outlineLevel="1" x14ac:dyDescent="0.2">
      <c r="A77" s="229"/>
      <c r="B77" s="103" t="s">
        <v>192</v>
      </c>
      <c r="C77" s="131">
        <v>6315376946</v>
      </c>
      <c r="D77" s="36" t="s">
        <v>320</v>
      </c>
      <c r="E77" s="13"/>
      <c r="F77" s="12" t="s">
        <v>220</v>
      </c>
      <c r="G77" s="77">
        <v>0.2</v>
      </c>
      <c r="H77" s="21">
        <v>2068.52</v>
      </c>
      <c r="I77" s="21">
        <v>2068.52</v>
      </c>
      <c r="J77" s="21">
        <v>2376.73</v>
      </c>
      <c r="K77" s="26">
        <f t="shared" si="62"/>
        <v>100</v>
      </c>
      <c r="L77" s="26">
        <f t="shared" si="63"/>
        <v>114.90002513874656</v>
      </c>
      <c r="M77" s="133"/>
      <c r="N77" s="46"/>
      <c r="O77" s="48"/>
      <c r="P77" s="46"/>
      <c r="Q77" s="46"/>
      <c r="R77" s="46"/>
      <c r="S77" s="139"/>
      <c r="T77" s="139"/>
      <c r="U77" s="254"/>
      <c r="V77" s="97"/>
      <c r="W77" s="68"/>
      <c r="X77" s="63"/>
    </row>
    <row r="78" spans="1:24" ht="60" hidden="1" outlineLevel="1" x14ac:dyDescent="0.2">
      <c r="A78" s="229"/>
      <c r="B78" s="103" t="s">
        <v>193</v>
      </c>
      <c r="C78" s="131">
        <v>6315376946</v>
      </c>
      <c r="D78" s="36" t="s">
        <v>320</v>
      </c>
      <c r="E78" s="13"/>
      <c r="F78" s="12" t="s">
        <v>220</v>
      </c>
      <c r="G78" s="77">
        <v>0.2</v>
      </c>
      <c r="H78" s="21">
        <v>1963.48</v>
      </c>
      <c r="I78" s="21">
        <v>1963.48</v>
      </c>
      <c r="J78" s="21">
        <v>2256.04</v>
      </c>
      <c r="K78" s="26">
        <f t="shared" si="62"/>
        <v>100</v>
      </c>
      <c r="L78" s="26">
        <f t="shared" si="63"/>
        <v>114.90007537637257</v>
      </c>
      <c r="M78" s="133"/>
      <c r="N78" s="46"/>
      <c r="O78" s="48"/>
      <c r="P78" s="46"/>
      <c r="Q78" s="46"/>
      <c r="R78" s="46"/>
      <c r="S78" s="139"/>
      <c r="T78" s="139"/>
      <c r="U78" s="254"/>
      <c r="V78" s="97"/>
      <c r="W78" s="68"/>
      <c r="X78" s="63"/>
    </row>
    <row r="79" spans="1:24" ht="60" hidden="1" outlineLevel="1" x14ac:dyDescent="0.2">
      <c r="A79" s="229"/>
      <c r="B79" s="103" t="s">
        <v>194</v>
      </c>
      <c r="C79" s="131">
        <v>6315376946</v>
      </c>
      <c r="D79" s="36" t="s">
        <v>320</v>
      </c>
      <c r="E79" s="13"/>
      <c r="F79" s="12" t="s">
        <v>220</v>
      </c>
      <c r="G79" s="77">
        <v>0.2</v>
      </c>
      <c r="H79" s="21">
        <v>2186.42</v>
      </c>
      <c r="I79" s="21">
        <v>2186.42</v>
      </c>
      <c r="J79" s="21">
        <v>2512.1999999999998</v>
      </c>
      <c r="K79" s="26">
        <f t="shared" si="62"/>
        <v>100</v>
      </c>
      <c r="L79" s="26">
        <f t="shared" si="63"/>
        <v>114.90015642008396</v>
      </c>
      <c r="M79" s="133"/>
      <c r="N79" s="46">
        <v>2623.7</v>
      </c>
      <c r="O79" s="46">
        <v>2623.7</v>
      </c>
      <c r="P79" s="46">
        <v>3014.64</v>
      </c>
      <c r="Q79" s="51">
        <f t="shared" ref="Q79:R81" si="67">IFERROR(O79/N79*100,"")</f>
        <v>100</v>
      </c>
      <c r="R79" s="51">
        <f t="shared" si="67"/>
        <v>114.9003315927888</v>
      </c>
      <c r="S79" s="139"/>
      <c r="T79" s="150">
        <f t="shared" ref="T79:T81" si="68">S79/P79</f>
        <v>0</v>
      </c>
      <c r="U79" s="254"/>
      <c r="V79" s="68">
        <f>IF(G79=20%,ROUND(O79/1.2,2),IF(G79=5%,ROUND(O79/1.05,2),O79))</f>
        <v>2186.42</v>
      </c>
      <c r="W79" s="68">
        <f t="shared" ref="W79:W81" si="69">IF($G79=20%,ROUND(P79/1.2,2),IF($G79=5%,ROUND(P79/1.05,2),P79))</f>
        <v>2512.1999999999998</v>
      </c>
      <c r="X79" s="63">
        <f>IFERROR(W79/J79,"")</f>
        <v>1</v>
      </c>
    </row>
    <row r="80" spans="1:24" ht="45" hidden="1" outlineLevel="1" x14ac:dyDescent="0.2">
      <c r="A80" s="229"/>
      <c r="B80" s="103" t="s">
        <v>195</v>
      </c>
      <c r="C80" s="131">
        <v>6315376946</v>
      </c>
      <c r="D80" s="36" t="s">
        <v>320</v>
      </c>
      <c r="E80" s="13"/>
      <c r="F80" s="12" t="s">
        <v>220</v>
      </c>
      <c r="G80" s="77">
        <v>0.2</v>
      </c>
      <c r="H80" s="21">
        <v>2470.9299999999998</v>
      </c>
      <c r="I80" s="21">
        <v>2470.9299999999998</v>
      </c>
      <c r="J80" s="21">
        <v>2839.1</v>
      </c>
      <c r="K80" s="26">
        <f t="shared" si="62"/>
        <v>100</v>
      </c>
      <c r="L80" s="26">
        <f t="shared" si="63"/>
        <v>114.90005787294663</v>
      </c>
      <c r="M80" s="133"/>
      <c r="N80" s="46">
        <v>2965.12</v>
      </c>
      <c r="O80" s="46">
        <v>2965.12</v>
      </c>
      <c r="P80" s="46">
        <v>3406.92</v>
      </c>
      <c r="Q80" s="51">
        <f t="shared" si="67"/>
        <v>100</v>
      </c>
      <c r="R80" s="51">
        <f t="shared" si="67"/>
        <v>114.89990287071012</v>
      </c>
      <c r="S80" s="139"/>
      <c r="T80" s="150">
        <f t="shared" si="68"/>
        <v>0</v>
      </c>
      <c r="U80" s="254"/>
      <c r="V80" s="68">
        <f>IF(G80=20%,ROUND(O80/1.2,2),IF(G80=5%,ROUND(O80/1.05,2),O80))</f>
        <v>2470.9299999999998</v>
      </c>
      <c r="W80" s="68">
        <f t="shared" si="69"/>
        <v>2839.1</v>
      </c>
      <c r="X80" s="63">
        <f>IFERROR(W80/J80,"")</f>
        <v>1</v>
      </c>
    </row>
    <row r="81" spans="1:24" ht="30" hidden="1" outlineLevel="1" x14ac:dyDescent="0.2">
      <c r="A81" s="229"/>
      <c r="B81" s="103" t="s">
        <v>196</v>
      </c>
      <c r="C81" s="131">
        <v>6315376946</v>
      </c>
      <c r="D81" s="36" t="s">
        <v>320</v>
      </c>
      <c r="E81" s="13"/>
      <c r="F81" s="12" t="s">
        <v>220</v>
      </c>
      <c r="G81" s="77">
        <v>0.2</v>
      </c>
      <c r="H81" s="21">
        <v>2538.79</v>
      </c>
      <c r="I81" s="21">
        <v>2538.79</v>
      </c>
      <c r="J81" s="21">
        <v>2917.07</v>
      </c>
      <c r="K81" s="26">
        <f t="shared" si="62"/>
        <v>100</v>
      </c>
      <c r="L81" s="26">
        <f t="shared" si="63"/>
        <v>114.90001142276441</v>
      </c>
      <c r="M81" s="133"/>
      <c r="N81" s="46">
        <v>3046.55</v>
      </c>
      <c r="O81" s="46">
        <v>3046.55</v>
      </c>
      <c r="P81" s="46">
        <v>3500.48</v>
      </c>
      <c r="Q81" s="51">
        <f t="shared" si="67"/>
        <v>100</v>
      </c>
      <c r="R81" s="51">
        <f t="shared" si="67"/>
        <v>114.89980469711641</v>
      </c>
      <c r="S81" s="139"/>
      <c r="T81" s="150">
        <f t="shared" si="68"/>
        <v>0</v>
      </c>
      <c r="U81" s="254"/>
      <c r="V81" s="68">
        <f>IF(G81=20%,ROUND(O81/1.2,2),IF(G81=5%,ROUND(O81/1.05,2),O81))</f>
        <v>2538.79</v>
      </c>
      <c r="W81" s="68">
        <f t="shared" si="69"/>
        <v>2917.07</v>
      </c>
      <c r="X81" s="63">
        <f>IFERROR(W81/J81,"")</f>
        <v>1</v>
      </c>
    </row>
    <row r="82" spans="1:24" ht="30" hidden="1" outlineLevel="1" x14ac:dyDescent="0.2">
      <c r="A82" s="229"/>
      <c r="B82" s="103" t="s">
        <v>197</v>
      </c>
      <c r="C82" s="131">
        <v>6315376946</v>
      </c>
      <c r="D82" s="36" t="s">
        <v>320</v>
      </c>
      <c r="E82" s="13"/>
      <c r="F82" s="12" t="s">
        <v>220</v>
      </c>
      <c r="G82" s="77">
        <v>0.2</v>
      </c>
      <c r="H82" s="21">
        <v>2479.84</v>
      </c>
      <c r="I82" s="21">
        <v>2479.84</v>
      </c>
      <c r="J82" s="21">
        <v>2849.34</v>
      </c>
      <c r="K82" s="26">
        <f t="shared" si="62"/>
        <v>100</v>
      </c>
      <c r="L82" s="26">
        <f t="shared" si="63"/>
        <v>114.90015484869991</v>
      </c>
      <c r="M82" s="133"/>
      <c r="N82" s="46"/>
      <c r="O82" s="48"/>
      <c r="P82" s="46"/>
      <c r="Q82" s="46"/>
      <c r="R82" s="46"/>
      <c r="S82" s="139"/>
      <c r="T82" s="139"/>
      <c r="U82" s="254"/>
      <c r="V82" s="97"/>
      <c r="W82" s="68"/>
      <c r="X82" s="63"/>
    </row>
    <row r="83" spans="1:24" ht="30" hidden="1" outlineLevel="1" x14ac:dyDescent="0.2">
      <c r="A83" s="229"/>
      <c r="B83" s="103" t="s">
        <v>198</v>
      </c>
      <c r="C83" s="131">
        <v>6315376946</v>
      </c>
      <c r="D83" s="36" t="s">
        <v>320</v>
      </c>
      <c r="E83" s="13"/>
      <c r="F83" s="12" t="s">
        <v>220</v>
      </c>
      <c r="G83" s="77">
        <v>0.2</v>
      </c>
      <c r="H83" s="21">
        <v>2774.63</v>
      </c>
      <c r="I83" s="21">
        <v>2774.63</v>
      </c>
      <c r="J83" s="21">
        <v>3188.05</v>
      </c>
      <c r="K83" s="26">
        <f t="shared" si="62"/>
        <v>100</v>
      </c>
      <c r="L83" s="26">
        <f t="shared" si="63"/>
        <v>114.90000468530938</v>
      </c>
      <c r="M83" s="133"/>
      <c r="N83" s="46"/>
      <c r="O83" s="48"/>
      <c r="P83" s="46"/>
      <c r="Q83" s="46"/>
      <c r="R83" s="46"/>
      <c r="S83" s="139"/>
      <c r="T83" s="139"/>
      <c r="U83" s="254"/>
      <c r="V83" s="97"/>
      <c r="W83" s="68"/>
      <c r="X83" s="63"/>
    </row>
    <row r="84" spans="1:24" ht="123.75" hidden="1" customHeight="1" outlineLevel="1" x14ac:dyDescent="0.2">
      <c r="A84" s="229"/>
      <c r="B84" s="5" t="s">
        <v>202</v>
      </c>
      <c r="C84" s="8">
        <v>3729007313</v>
      </c>
      <c r="D84" s="36" t="s">
        <v>320</v>
      </c>
      <c r="E84" s="13" t="s">
        <v>335</v>
      </c>
      <c r="F84" s="12" t="s">
        <v>118</v>
      </c>
      <c r="G84" s="77">
        <v>0.2</v>
      </c>
      <c r="H84" s="21">
        <v>2286.0100000000002</v>
      </c>
      <c r="I84" s="21">
        <v>2286.0100000000002</v>
      </c>
      <c r="J84" s="21">
        <v>2603.77</v>
      </c>
      <c r="K84" s="22">
        <f t="shared" ref="K84:L135" si="70">IFERROR(I84/H84*100,"")</f>
        <v>100</v>
      </c>
      <c r="L84" s="26">
        <f t="shared" si="63"/>
        <v>113.90020166141004</v>
      </c>
      <c r="M84" s="133"/>
      <c r="N84" s="47"/>
      <c r="O84" s="34"/>
      <c r="P84" s="47"/>
      <c r="Q84" s="46"/>
      <c r="R84" s="46"/>
      <c r="S84" s="138"/>
      <c r="T84" s="138"/>
      <c r="U84" s="130" t="s">
        <v>432</v>
      </c>
      <c r="V84" s="97"/>
      <c r="W84" s="68"/>
      <c r="X84" s="63"/>
    </row>
    <row r="85" spans="1:24" ht="135" hidden="1" outlineLevel="1" x14ac:dyDescent="0.2">
      <c r="A85" s="229"/>
      <c r="B85" s="49" t="s">
        <v>203</v>
      </c>
      <c r="C85" s="8">
        <v>3702050590</v>
      </c>
      <c r="D85" s="36" t="s">
        <v>320</v>
      </c>
      <c r="E85" s="13" t="s">
        <v>335</v>
      </c>
      <c r="F85" s="12" t="s">
        <v>220</v>
      </c>
      <c r="G85" s="77">
        <v>0.2</v>
      </c>
      <c r="H85" s="21"/>
      <c r="I85" s="21">
        <v>1660.35</v>
      </c>
      <c r="J85" s="21">
        <v>1891.14</v>
      </c>
      <c r="K85" s="27" t="str">
        <f t="shared" si="70"/>
        <v/>
      </c>
      <c r="L85" s="26">
        <f t="shared" si="63"/>
        <v>113.90008130815794</v>
      </c>
      <c r="M85" s="133"/>
      <c r="N85" s="46"/>
      <c r="O85" s="46">
        <v>1992.42</v>
      </c>
      <c r="P85" s="46">
        <v>2269.37</v>
      </c>
      <c r="Q85" s="51" t="str">
        <f t="shared" ref="Q85:R86" si="71">IFERROR(O85/N85*100,"")</f>
        <v/>
      </c>
      <c r="R85" s="51">
        <f t="shared" si="71"/>
        <v>113.90018168859979</v>
      </c>
      <c r="S85" s="139"/>
      <c r="T85" s="150">
        <f t="shared" ref="T85:T86" si="72">S85/P85</f>
        <v>0</v>
      </c>
      <c r="U85" s="124" t="s">
        <v>540</v>
      </c>
      <c r="W85" s="68"/>
      <c r="X85" s="63">
        <f>IFERROR(W85/J85,"")</f>
        <v>0</v>
      </c>
    </row>
    <row r="86" spans="1:24" ht="138" hidden="1" customHeight="1" outlineLevel="1" x14ac:dyDescent="0.2">
      <c r="A86" s="229"/>
      <c r="B86" s="49" t="s">
        <v>433</v>
      </c>
      <c r="C86" s="8">
        <v>3711044459</v>
      </c>
      <c r="D86" s="36" t="s">
        <v>320</v>
      </c>
      <c r="E86" s="13" t="s">
        <v>335</v>
      </c>
      <c r="F86" s="12" t="s">
        <v>117</v>
      </c>
      <c r="G86" s="77" t="s">
        <v>387</v>
      </c>
      <c r="H86" s="21"/>
      <c r="I86" s="21">
        <v>2667.51</v>
      </c>
      <c r="J86" s="21">
        <v>3038.29</v>
      </c>
      <c r="K86" s="22" t="str">
        <f t="shared" si="70"/>
        <v/>
      </c>
      <c r="L86" s="26">
        <f t="shared" si="63"/>
        <v>113.89985417111836</v>
      </c>
      <c r="M86" s="133"/>
      <c r="N86" s="46"/>
      <c r="O86" s="46">
        <v>2667.51</v>
      </c>
      <c r="P86" s="46">
        <v>3038.29</v>
      </c>
      <c r="Q86" s="46" t="str">
        <f t="shared" si="71"/>
        <v/>
      </c>
      <c r="R86" s="46">
        <f t="shared" si="71"/>
        <v>113.89985417111836</v>
      </c>
      <c r="S86" s="139"/>
      <c r="T86" s="150">
        <f t="shared" si="72"/>
        <v>0</v>
      </c>
      <c r="U86" s="130" t="s">
        <v>496</v>
      </c>
      <c r="V86" s="68">
        <f>IF(G86=20%,ROUND(O86/1.2,2),IF(G86=5%,ROUND(O86/1.05,2),O86))</f>
        <v>2667.51</v>
      </c>
      <c r="W86" s="68">
        <f>IF($G86=20%,ROUND(P86/1.2,2),IF($G86=5%,ROUND(P86/1.05,2),P86))</f>
        <v>3038.29</v>
      </c>
      <c r="X86" s="63">
        <f>IFERROR(W86/J86,"")</f>
        <v>1</v>
      </c>
    </row>
    <row r="87" spans="1:24" hidden="1" outlineLevel="1" x14ac:dyDescent="0.2">
      <c r="A87" s="229"/>
      <c r="B87" s="5" t="s">
        <v>249</v>
      </c>
      <c r="C87" s="8">
        <v>3702504406</v>
      </c>
      <c r="D87" s="36"/>
      <c r="E87" s="13"/>
      <c r="F87" s="12"/>
      <c r="G87" s="77"/>
      <c r="H87" s="25"/>
      <c r="I87" s="23"/>
      <c r="J87" s="23"/>
      <c r="K87" s="22" t="str">
        <f t="shared" si="70"/>
        <v/>
      </c>
      <c r="L87" s="22" t="str">
        <f t="shared" si="63"/>
        <v/>
      </c>
      <c r="M87" s="133"/>
      <c r="N87" s="46"/>
      <c r="O87" s="48"/>
      <c r="P87" s="46"/>
      <c r="Q87" s="47" t="str">
        <f>IFERROR(O87/N87*100,"")</f>
        <v/>
      </c>
      <c r="R87" s="47" t="str">
        <f>IFERROR(P87/O87*100,"")</f>
        <v/>
      </c>
      <c r="S87" s="139"/>
      <c r="T87" s="139"/>
      <c r="U87" s="256" t="s">
        <v>434</v>
      </c>
      <c r="V87" s="97"/>
      <c r="X87" s="63"/>
    </row>
    <row r="88" spans="1:24" ht="64.5" hidden="1" customHeight="1" outlineLevel="1" x14ac:dyDescent="0.2">
      <c r="A88" s="229"/>
      <c r="B88" s="6" t="s">
        <v>250</v>
      </c>
      <c r="C88" s="131">
        <v>3702504406</v>
      </c>
      <c r="D88" s="36" t="s">
        <v>320</v>
      </c>
      <c r="E88" s="13" t="s">
        <v>335</v>
      </c>
      <c r="F88" s="12" t="s">
        <v>117</v>
      </c>
      <c r="G88" s="77" t="s">
        <v>387</v>
      </c>
      <c r="H88" s="25">
        <v>2414.94</v>
      </c>
      <c r="I88" s="25">
        <v>2414.94</v>
      </c>
      <c r="J88" s="25">
        <v>2750.62</v>
      </c>
      <c r="K88" s="22">
        <f t="shared" si="70"/>
        <v>100</v>
      </c>
      <c r="L88" s="26">
        <f t="shared" si="63"/>
        <v>113.9001383057136</v>
      </c>
      <c r="M88" s="133"/>
      <c r="N88" s="46"/>
      <c r="O88" s="48"/>
      <c r="P88" s="46"/>
      <c r="Q88" s="46"/>
      <c r="R88" s="46"/>
      <c r="S88" s="139"/>
      <c r="T88" s="139"/>
      <c r="U88" s="256"/>
      <c r="V88" s="97"/>
      <c r="W88" s="68"/>
      <c r="X88" s="63"/>
    </row>
    <row r="89" spans="1:24" ht="80.25" hidden="1" customHeight="1" outlineLevel="1" x14ac:dyDescent="0.2">
      <c r="A89" s="229"/>
      <c r="B89" s="6" t="s">
        <v>251</v>
      </c>
      <c r="C89" s="131">
        <v>3702504406</v>
      </c>
      <c r="D89" s="36" t="s">
        <v>320</v>
      </c>
      <c r="E89" s="13" t="s">
        <v>335</v>
      </c>
      <c r="F89" s="12" t="s">
        <v>117</v>
      </c>
      <c r="G89" s="77" t="s">
        <v>387</v>
      </c>
      <c r="H89" s="21">
        <v>3365.94</v>
      </c>
      <c r="I89" s="21">
        <v>3365.94</v>
      </c>
      <c r="J89" s="21">
        <v>3833.81</v>
      </c>
      <c r="K89" s="22">
        <f t="shared" si="70"/>
        <v>100</v>
      </c>
      <c r="L89" s="26">
        <f t="shared" si="63"/>
        <v>113.90012893872144</v>
      </c>
      <c r="M89" s="133"/>
      <c r="N89" s="46"/>
      <c r="O89" s="48"/>
      <c r="P89" s="46"/>
      <c r="Q89" s="46"/>
      <c r="R89" s="46"/>
      <c r="S89" s="139"/>
      <c r="T89" s="139"/>
      <c r="U89" s="256"/>
      <c r="V89" s="97"/>
      <c r="W89" s="68"/>
      <c r="X89" s="63"/>
    </row>
    <row r="90" spans="1:24" ht="112.5" hidden="1" customHeight="1" outlineLevel="1" x14ac:dyDescent="0.2">
      <c r="A90" s="229"/>
      <c r="B90" s="49" t="s">
        <v>204</v>
      </c>
      <c r="C90" s="8">
        <v>3702184643</v>
      </c>
      <c r="D90" s="36" t="s">
        <v>320</v>
      </c>
      <c r="E90" s="13" t="s">
        <v>335</v>
      </c>
      <c r="F90" s="12" t="s">
        <v>117</v>
      </c>
      <c r="G90" s="77" t="s">
        <v>387</v>
      </c>
      <c r="H90" s="25">
        <v>3301.39</v>
      </c>
      <c r="I90" s="25">
        <v>3365.94</v>
      </c>
      <c r="J90" s="21">
        <v>3833.81</v>
      </c>
      <c r="K90" s="22">
        <f t="shared" si="70"/>
        <v>101.95523703652098</v>
      </c>
      <c r="L90" s="26">
        <f t="shared" si="63"/>
        <v>113.90012893872144</v>
      </c>
      <c r="M90" s="133"/>
      <c r="N90" s="46"/>
      <c r="O90" s="48"/>
      <c r="P90" s="46"/>
      <c r="Q90" s="46"/>
      <c r="R90" s="46"/>
      <c r="S90" s="139"/>
      <c r="T90" s="139"/>
      <c r="U90" s="130" t="s">
        <v>497</v>
      </c>
      <c r="V90" s="97"/>
      <c r="W90" s="68"/>
      <c r="X90" s="63"/>
    </row>
    <row r="91" spans="1:24" hidden="1" outlineLevel="1" x14ac:dyDescent="0.2">
      <c r="A91" s="229"/>
      <c r="B91" s="5" t="s">
        <v>60</v>
      </c>
      <c r="C91" s="8">
        <v>3702733438</v>
      </c>
      <c r="D91" s="72"/>
      <c r="E91" s="13"/>
      <c r="F91" s="12"/>
      <c r="G91" s="77"/>
      <c r="H91" s="25"/>
      <c r="I91" s="23"/>
      <c r="J91" s="21"/>
      <c r="K91" s="21" t="str">
        <f t="shared" si="70"/>
        <v/>
      </c>
      <c r="L91" s="21" t="str">
        <f t="shared" si="63"/>
        <v/>
      </c>
      <c r="M91" s="133"/>
      <c r="N91" s="46"/>
      <c r="O91" s="48"/>
      <c r="P91" s="46"/>
      <c r="Q91" s="46"/>
      <c r="R91" s="46"/>
      <c r="S91" s="139"/>
      <c r="T91" s="139"/>
      <c r="U91" s="89"/>
      <c r="V91" s="97"/>
      <c r="W91" s="68"/>
      <c r="X91" s="63"/>
    </row>
    <row r="92" spans="1:24" ht="63" hidden="1" outlineLevel="1" x14ac:dyDescent="0.2">
      <c r="A92" s="229"/>
      <c r="B92" s="6" t="s">
        <v>200</v>
      </c>
      <c r="C92" s="131">
        <v>3702733438</v>
      </c>
      <c r="D92" s="36" t="s">
        <v>258</v>
      </c>
      <c r="E92" s="13" t="s">
        <v>335</v>
      </c>
      <c r="F92" s="12" t="s">
        <v>118</v>
      </c>
      <c r="G92" s="77">
        <v>0.2</v>
      </c>
      <c r="H92" s="25">
        <v>841.06</v>
      </c>
      <c r="I92" s="25">
        <v>841.06</v>
      </c>
      <c r="J92" s="25">
        <v>841.06</v>
      </c>
      <c r="K92" s="26">
        <f t="shared" si="70"/>
        <v>100</v>
      </c>
      <c r="L92" s="26">
        <f t="shared" si="63"/>
        <v>100</v>
      </c>
      <c r="M92" s="133"/>
      <c r="N92" s="47"/>
      <c r="O92" s="34"/>
      <c r="P92" s="47"/>
      <c r="Q92" s="46"/>
      <c r="R92" s="46"/>
      <c r="S92" s="138"/>
      <c r="T92" s="138"/>
      <c r="U92" s="124" t="s">
        <v>430</v>
      </c>
      <c r="V92" s="97"/>
      <c r="W92" s="68"/>
      <c r="X92" s="63"/>
    </row>
    <row r="93" spans="1:24" ht="31.5" collapsed="1" x14ac:dyDescent="0.2">
      <c r="A93" s="126" t="s">
        <v>17</v>
      </c>
      <c r="B93" s="5" t="s">
        <v>79</v>
      </c>
      <c r="C93" s="8">
        <v>3704005258</v>
      </c>
      <c r="D93" s="36" t="s">
        <v>258</v>
      </c>
      <c r="E93" s="13" t="s">
        <v>335</v>
      </c>
      <c r="F93" s="12" t="s">
        <v>220</v>
      </c>
      <c r="G93" s="77">
        <v>0.2</v>
      </c>
      <c r="H93" s="21">
        <v>4175.34</v>
      </c>
      <c r="I93" s="21">
        <v>4175.34</v>
      </c>
      <c r="J93" s="21">
        <v>4649.93</v>
      </c>
      <c r="K93" s="22">
        <f t="shared" si="70"/>
        <v>100</v>
      </c>
      <c r="L93" s="22">
        <f t="shared" si="63"/>
        <v>111.36649949465193</v>
      </c>
      <c r="M93" s="133">
        <f t="shared" ref="M93" si="73">J93*M$4</f>
        <v>5110.2730700000002</v>
      </c>
      <c r="N93" s="46">
        <v>3486.57</v>
      </c>
      <c r="O93" s="46">
        <v>3486.57</v>
      </c>
      <c r="P93" s="106">
        <v>3729.4</v>
      </c>
      <c r="Q93" s="47">
        <f>IFERROR(O93/N93*100,"")</f>
        <v>100</v>
      </c>
      <c r="R93" s="47">
        <f>IFERROR(P93/O93*100,"")</f>
        <v>106.96472464341747</v>
      </c>
      <c r="S93" s="139">
        <f t="shared" ref="S93" si="74">IF(G93="нет",MIN(M93,P93*S$4),MIN(M93*(1+G93),P93*S$4))</f>
        <v>4176.9279999999999</v>
      </c>
      <c r="T93" s="150">
        <f>S93/P93</f>
        <v>1.1199999999999999</v>
      </c>
      <c r="U93" s="124" t="s">
        <v>444</v>
      </c>
      <c r="V93" s="68">
        <f>IF(G93=20%,ROUND(O93/1.2,2),IF(G93=5%,ROUND(O93/1.05,2),O93))</f>
        <v>2905.48</v>
      </c>
      <c r="W93" s="68">
        <f>IF($G93=20%,ROUND(P93/1.2,2),IF($G93=5%,ROUND(P93/1.05,2),P93))</f>
        <v>3107.83</v>
      </c>
      <c r="X93" s="63">
        <f>IFERROR(W93/J93,"")</f>
        <v>0.6683605989767587</v>
      </c>
    </row>
    <row r="94" spans="1:24" ht="15.75" hidden="1" customHeight="1" outlineLevel="1" x14ac:dyDescent="0.2">
      <c r="A94" s="242" t="s">
        <v>18</v>
      </c>
      <c r="B94" s="5" t="s">
        <v>58</v>
      </c>
      <c r="C94" s="8">
        <v>3703048040</v>
      </c>
      <c r="D94" s="36" t="s">
        <v>338</v>
      </c>
      <c r="E94" s="13" t="s">
        <v>335</v>
      </c>
      <c r="F94" s="12" t="s">
        <v>118</v>
      </c>
      <c r="G94" s="77">
        <v>0.2</v>
      </c>
      <c r="H94" s="21">
        <v>1730.22</v>
      </c>
      <c r="I94" s="21">
        <v>1730.22</v>
      </c>
      <c r="J94" s="21">
        <v>1833.25</v>
      </c>
      <c r="K94" s="22">
        <f t="shared" si="70"/>
        <v>100</v>
      </c>
      <c r="L94" s="22">
        <f t="shared" si="63"/>
        <v>105.95473408005918</v>
      </c>
      <c r="M94" s="133"/>
      <c r="N94" s="46"/>
      <c r="O94" s="46"/>
      <c r="P94" s="46"/>
      <c r="Q94" s="46"/>
      <c r="R94" s="46"/>
      <c r="S94" s="139"/>
      <c r="T94" s="139"/>
      <c r="U94" s="124" t="s">
        <v>357</v>
      </c>
      <c r="W94" s="68"/>
      <c r="X94" s="63"/>
    </row>
    <row r="95" spans="1:24" ht="31.5" hidden="1" outlineLevel="1" x14ac:dyDescent="0.2">
      <c r="A95" s="243"/>
      <c r="B95" s="5" t="s">
        <v>112</v>
      </c>
      <c r="C95" s="131">
        <v>7729314745</v>
      </c>
      <c r="D95" s="36"/>
      <c r="E95" s="43"/>
      <c r="F95" s="12"/>
      <c r="G95" s="77"/>
      <c r="H95" s="21"/>
      <c r="I95" s="23"/>
      <c r="J95" s="23"/>
      <c r="K95" s="22" t="str">
        <f t="shared" si="70"/>
        <v/>
      </c>
      <c r="L95" s="22" t="str">
        <f t="shared" si="63"/>
        <v/>
      </c>
      <c r="M95" s="133"/>
      <c r="N95" s="47"/>
      <c r="O95" s="34"/>
      <c r="P95" s="47"/>
      <c r="Q95" s="47"/>
      <c r="R95" s="47"/>
      <c r="S95" s="138"/>
      <c r="T95" s="138"/>
      <c r="U95" s="254" t="s">
        <v>549</v>
      </c>
      <c r="V95" s="97"/>
      <c r="X95" s="64"/>
    </row>
    <row r="96" spans="1:24" ht="31.5" hidden="1" outlineLevel="1" x14ac:dyDescent="0.2">
      <c r="A96" s="243"/>
      <c r="B96" s="6" t="s">
        <v>47</v>
      </c>
      <c r="C96" s="131">
        <v>7729314745</v>
      </c>
      <c r="D96" s="36" t="s">
        <v>257</v>
      </c>
      <c r="E96" s="13" t="s">
        <v>335</v>
      </c>
      <c r="F96" s="12" t="s">
        <v>118</v>
      </c>
      <c r="G96" s="77">
        <v>0.2</v>
      </c>
      <c r="H96" s="21">
        <v>5780.34</v>
      </c>
      <c r="I96" s="21">
        <v>5780.34</v>
      </c>
      <c r="J96" s="21">
        <v>6604.21</v>
      </c>
      <c r="K96" s="22">
        <f t="shared" si="70"/>
        <v>100</v>
      </c>
      <c r="L96" s="22">
        <f t="shared" si="63"/>
        <v>114.25296781850203</v>
      </c>
      <c r="M96" s="133"/>
      <c r="N96" s="47"/>
      <c r="O96" s="34"/>
      <c r="P96" s="47"/>
      <c r="Q96" s="47"/>
      <c r="R96" s="47"/>
      <c r="S96" s="138"/>
      <c r="T96" s="138"/>
      <c r="U96" s="254"/>
      <c r="V96" s="97"/>
      <c r="W96" s="68"/>
      <c r="X96" s="63"/>
    </row>
    <row r="97" spans="1:24" hidden="1" outlineLevel="1" x14ac:dyDescent="0.2">
      <c r="A97" s="243"/>
      <c r="B97" s="6" t="s">
        <v>545</v>
      </c>
      <c r="C97" s="131">
        <v>7729314745</v>
      </c>
      <c r="D97" s="36" t="s">
        <v>257</v>
      </c>
      <c r="E97" s="13" t="s">
        <v>543</v>
      </c>
      <c r="F97" s="12" t="s">
        <v>118</v>
      </c>
      <c r="G97" s="77">
        <v>0.2</v>
      </c>
      <c r="H97" s="21">
        <v>9054.94</v>
      </c>
      <c r="I97" s="21">
        <v>9054.94</v>
      </c>
      <c r="J97" s="21"/>
      <c r="K97" s="22">
        <f t="shared" si="70"/>
        <v>100</v>
      </c>
      <c r="L97" s="22">
        <f t="shared" si="63"/>
        <v>0</v>
      </c>
      <c r="M97" s="133"/>
      <c r="N97" s="46">
        <v>3212.8</v>
      </c>
      <c r="O97" s="46">
        <v>3212.8</v>
      </c>
      <c r="P97" s="86"/>
      <c r="Q97" s="47">
        <f t="shared" ref="Q97:R100" si="75">IFERROR(O97/N97*100,"")</f>
        <v>100</v>
      </c>
      <c r="R97" s="47"/>
      <c r="S97" s="139"/>
      <c r="T97" s="139"/>
      <c r="U97" s="254"/>
      <c r="V97" s="68">
        <f>IF(G97=20%,ROUND(O97/1.2,2),IF(G97=5%,ROUND(O97/1.05,2),O97))</f>
        <v>2677.33</v>
      </c>
      <c r="W97" s="68">
        <f>IF($G97=20%,ROUND(P97/1.2,2),IF($G97=5%,ROUND(P97/1.05,2),P97))</f>
        <v>0</v>
      </c>
      <c r="X97" s="63" t="str">
        <f>IFERROR(W97/J97,"")</f>
        <v/>
      </c>
    </row>
    <row r="98" spans="1:24" hidden="1" outlineLevel="1" x14ac:dyDescent="0.2">
      <c r="A98" s="243"/>
      <c r="B98" s="6" t="s">
        <v>546</v>
      </c>
      <c r="C98" s="131">
        <v>7729314745</v>
      </c>
      <c r="D98" s="36" t="s">
        <v>257</v>
      </c>
      <c r="E98" s="115" t="s">
        <v>547</v>
      </c>
      <c r="F98" s="12" t="s">
        <v>118</v>
      </c>
      <c r="G98" s="77">
        <v>0.2</v>
      </c>
      <c r="H98" s="21"/>
      <c r="I98" s="21"/>
      <c r="J98" s="21">
        <v>8303.9500000000007</v>
      </c>
      <c r="K98" s="22"/>
      <c r="L98" s="22"/>
      <c r="M98" s="133"/>
      <c r="N98" s="46"/>
      <c r="O98" s="46"/>
      <c r="P98" s="86"/>
      <c r="Q98" s="47"/>
      <c r="R98" s="47"/>
      <c r="S98" s="139"/>
      <c r="T98" s="139"/>
      <c r="U98" s="124" t="s">
        <v>548</v>
      </c>
      <c r="W98" s="68"/>
      <c r="X98" s="63"/>
    </row>
    <row r="99" spans="1:24" collapsed="1" x14ac:dyDescent="0.2">
      <c r="A99" s="243"/>
      <c r="B99" s="5" t="s">
        <v>129</v>
      </c>
      <c r="C99" s="8">
        <v>3703023342</v>
      </c>
      <c r="D99" s="36"/>
      <c r="E99" s="43"/>
      <c r="F99" s="12"/>
      <c r="G99" s="77"/>
      <c r="H99" s="24"/>
      <c r="I99" s="39"/>
      <c r="J99" s="39"/>
      <c r="K99" s="24" t="str">
        <f t="shared" si="70"/>
        <v/>
      </c>
      <c r="L99" s="24" t="str">
        <f t="shared" si="63"/>
        <v/>
      </c>
      <c r="M99" s="155"/>
      <c r="N99" s="46"/>
      <c r="O99" s="48"/>
      <c r="P99" s="46"/>
      <c r="Q99" s="47" t="str">
        <f t="shared" si="75"/>
        <v/>
      </c>
      <c r="R99" s="47" t="str">
        <f t="shared" si="75"/>
        <v/>
      </c>
      <c r="S99" s="139"/>
      <c r="T99" s="139"/>
      <c r="U99" s="89"/>
      <c r="V99" s="97"/>
      <c r="W99" s="68"/>
      <c r="X99" s="63"/>
    </row>
    <row r="100" spans="1:24" x14ac:dyDescent="0.2">
      <c r="A100" s="243"/>
      <c r="B100" s="6" t="s">
        <v>247</v>
      </c>
      <c r="C100" s="131">
        <v>3703023342</v>
      </c>
      <c r="D100" s="36" t="s">
        <v>258</v>
      </c>
      <c r="E100" s="13" t="s">
        <v>335</v>
      </c>
      <c r="F100" s="12" t="s">
        <v>117</v>
      </c>
      <c r="G100" s="77" t="s">
        <v>387</v>
      </c>
      <c r="H100" s="21">
        <v>3025.21</v>
      </c>
      <c r="I100" s="21">
        <v>3025.21</v>
      </c>
      <c r="J100" s="21">
        <v>3193.3</v>
      </c>
      <c r="K100" s="22">
        <f t="shared" si="70"/>
        <v>100</v>
      </c>
      <c r="L100" s="22">
        <f t="shared" si="63"/>
        <v>105.55630848767524</v>
      </c>
      <c r="M100" s="133">
        <f t="shared" ref="M100" si="76">J100*M$4</f>
        <v>3509.4367000000002</v>
      </c>
      <c r="N100" s="46">
        <v>2449.7800000000002</v>
      </c>
      <c r="O100" s="46">
        <v>2449.7800000000002</v>
      </c>
      <c r="P100" s="46">
        <v>2787.85</v>
      </c>
      <c r="Q100" s="47">
        <f t="shared" si="75"/>
        <v>100</v>
      </c>
      <c r="R100" s="47">
        <f t="shared" si="75"/>
        <v>113.80001469519712</v>
      </c>
      <c r="S100" s="139">
        <f t="shared" ref="S100" si="77">IF(G100="нет",MIN(M100,P100*S$4),MIN(M100*(1+G100),P100*S$4))</f>
        <v>3122.3919999999994</v>
      </c>
      <c r="T100" s="150">
        <f>S100/P100</f>
        <v>1.1199999999999999</v>
      </c>
      <c r="U100" s="254" t="s">
        <v>550</v>
      </c>
      <c r="V100" s="68">
        <f>IF(G100=20%,ROUND(O100/1.2,2),IF(G100=5%,ROUND(O100/1.05,2),O100))</f>
        <v>2449.7800000000002</v>
      </c>
      <c r="W100" s="68">
        <f>IF($G100=20%,ROUND(P100/1.2,2),IF($G100=5%,ROUND(P100/1.05,2),P100))</f>
        <v>2787.85</v>
      </c>
      <c r="X100" s="63">
        <f>IFERROR(W100/J100,"")</f>
        <v>0.87303103372686552</v>
      </c>
    </row>
    <row r="101" spans="1:24" ht="31.5" hidden="1" outlineLevel="1" x14ac:dyDescent="0.2">
      <c r="A101" s="243"/>
      <c r="B101" s="6" t="s">
        <v>248</v>
      </c>
      <c r="C101" s="131">
        <v>3703023342</v>
      </c>
      <c r="D101" s="36" t="s">
        <v>258</v>
      </c>
      <c r="E101" s="13" t="s">
        <v>543</v>
      </c>
      <c r="F101" s="12" t="s">
        <v>117</v>
      </c>
      <c r="G101" s="77" t="s">
        <v>387</v>
      </c>
      <c r="H101" s="21">
        <v>1588.31</v>
      </c>
      <c r="I101" s="21">
        <v>1588.31</v>
      </c>
      <c r="J101" s="21">
        <v>1810.88</v>
      </c>
      <c r="K101" s="22">
        <f t="shared" si="70"/>
        <v>100</v>
      </c>
      <c r="L101" s="22">
        <f t="shared" si="63"/>
        <v>114.01300753631219</v>
      </c>
      <c r="M101" s="133"/>
      <c r="N101" s="46"/>
      <c r="O101" s="46"/>
      <c r="P101" s="46"/>
      <c r="Q101" s="46"/>
      <c r="R101" s="46"/>
      <c r="S101" s="139"/>
      <c r="T101" s="139"/>
      <c r="U101" s="254"/>
      <c r="W101" s="68"/>
      <c r="X101" s="63"/>
    </row>
    <row r="102" spans="1:24" collapsed="1" x14ac:dyDescent="0.2">
      <c r="A102" s="243"/>
      <c r="B102" s="5" t="s">
        <v>104</v>
      </c>
      <c r="C102" s="8">
        <v>3713007692</v>
      </c>
      <c r="D102" s="36"/>
      <c r="E102" s="43"/>
      <c r="F102" s="12"/>
      <c r="G102" s="77"/>
      <c r="H102" s="21"/>
      <c r="I102" s="23"/>
      <c r="J102" s="23"/>
      <c r="K102" s="22" t="str">
        <f t="shared" si="70"/>
        <v/>
      </c>
      <c r="L102" s="22" t="str">
        <f t="shared" si="63"/>
        <v/>
      </c>
      <c r="M102" s="133"/>
      <c r="N102" s="47"/>
      <c r="O102" s="34"/>
      <c r="P102" s="47"/>
      <c r="Q102" s="47" t="str">
        <f t="shared" ref="Q102:R108" si="78">IFERROR(O102/N102*100,"")</f>
        <v/>
      </c>
      <c r="R102" s="47" t="str">
        <f t="shared" si="78"/>
        <v/>
      </c>
      <c r="S102" s="138"/>
      <c r="T102" s="138"/>
      <c r="U102" s="90"/>
      <c r="V102" s="98"/>
      <c r="X102" s="64"/>
    </row>
    <row r="103" spans="1:24" x14ac:dyDescent="0.2">
      <c r="A103" s="243"/>
      <c r="B103" s="6" t="s">
        <v>82</v>
      </c>
      <c r="C103" s="8">
        <v>3713007692</v>
      </c>
      <c r="D103" s="36" t="s">
        <v>263</v>
      </c>
      <c r="E103" s="13" t="s">
        <v>335</v>
      </c>
      <c r="F103" s="12" t="s">
        <v>117</v>
      </c>
      <c r="G103" s="77" t="s">
        <v>387</v>
      </c>
      <c r="H103" s="21">
        <v>2885.12</v>
      </c>
      <c r="I103" s="21">
        <v>2885.12</v>
      </c>
      <c r="J103" s="21">
        <v>3098.07</v>
      </c>
      <c r="K103" s="22">
        <f t="shared" si="70"/>
        <v>100</v>
      </c>
      <c r="L103" s="22">
        <f t="shared" si="63"/>
        <v>107.38097548802131</v>
      </c>
      <c r="M103" s="159">
        <f>'[9]9 Тариф к утверждению'!$F$26</f>
        <v>3124.254872970213</v>
      </c>
      <c r="N103" s="46">
        <v>2885.12</v>
      </c>
      <c r="O103" s="46">
        <v>2885.12</v>
      </c>
      <c r="P103" s="46">
        <v>3098.07</v>
      </c>
      <c r="Q103" s="47">
        <f t="shared" si="78"/>
        <v>100</v>
      </c>
      <c r="R103" s="51">
        <f t="shared" si="78"/>
        <v>107.38097548802131</v>
      </c>
      <c r="S103" s="139">
        <f t="shared" ref="S103:S105" si="79">IF(G103="нет",MIN(M103,P103*S$4),MIN(M103*(1+G103),P103*S$4))</f>
        <v>3124.254872970213</v>
      </c>
      <c r="T103" s="157">
        <f t="shared" ref="T103:T105" si="80">S103/P103</f>
        <v>1.0084519952648625</v>
      </c>
      <c r="U103" s="90" t="s">
        <v>364</v>
      </c>
      <c r="V103" s="68">
        <f>IF(G103=20%,ROUND(O103/1.2,2),IF(G103=5%,ROUND(O103/1.05,2),O103))</f>
        <v>2885.12</v>
      </c>
      <c r="W103" s="68">
        <f t="shared" ref="W103:W105" si="81">IF($G103=20%,ROUND(P103/1.2,2),IF($G103=5%,ROUND(P103/1.05,2),P103))</f>
        <v>3098.07</v>
      </c>
      <c r="X103" s="65">
        <f>IFERROR(W103/J103,"")</f>
        <v>1</v>
      </c>
    </row>
    <row r="104" spans="1:24" x14ac:dyDescent="0.2">
      <c r="A104" s="243"/>
      <c r="B104" s="6" t="s">
        <v>105</v>
      </c>
      <c r="C104" s="8">
        <v>3713007692</v>
      </c>
      <c r="D104" s="36" t="s">
        <v>338</v>
      </c>
      <c r="E104" s="13" t="s">
        <v>335</v>
      </c>
      <c r="F104" s="12" t="s">
        <v>117</v>
      </c>
      <c r="G104" s="77" t="s">
        <v>387</v>
      </c>
      <c r="H104" s="21">
        <v>3230.34</v>
      </c>
      <c r="I104" s="21">
        <v>3230.34</v>
      </c>
      <c r="J104" s="21">
        <v>3675.58</v>
      </c>
      <c r="K104" s="22">
        <f t="shared" si="70"/>
        <v>100</v>
      </c>
      <c r="L104" s="22">
        <f t="shared" si="63"/>
        <v>113.78306927444169</v>
      </c>
      <c r="M104" s="159">
        <f>'[10]10 Тариф к утверждению'!$F$14</f>
        <v>5129.5864552028916</v>
      </c>
      <c r="N104" s="46">
        <v>3212.8</v>
      </c>
      <c r="O104" s="46">
        <v>3212.8</v>
      </c>
      <c r="P104" s="86">
        <v>3656.17</v>
      </c>
      <c r="Q104" s="47">
        <f t="shared" si="78"/>
        <v>100</v>
      </c>
      <c r="R104" s="47">
        <f t="shared" si="78"/>
        <v>113.80011205179284</v>
      </c>
      <c r="S104" s="139">
        <f t="shared" si="79"/>
        <v>4094.9103999999998</v>
      </c>
      <c r="T104" s="150">
        <f t="shared" si="80"/>
        <v>1.1199999999999999</v>
      </c>
      <c r="U104" s="124" t="s">
        <v>363</v>
      </c>
      <c r="V104" s="68">
        <f>IF(G104=20%,ROUND(O104/1.2,2),IF(G104=5%,ROUND(O104/1.05,2),O104))</f>
        <v>3212.8</v>
      </c>
      <c r="W104" s="68">
        <f t="shared" si="81"/>
        <v>3656.17</v>
      </c>
      <c r="X104" s="63">
        <f>IFERROR(W104/J104,"")</f>
        <v>0.99471920077919684</v>
      </c>
    </row>
    <row r="105" spans="1:24" x14ac:dyDescent="0.2">
      <c r="A105" s="243"/>
      <c r="B105" s="5" t="s">
        <v>70</v>
      </c>
      <c r="C105" s="131">
        <v>3713003497</v>
      </c>
      <c r="D105" s="36" t="s">
        <v>258</v>
      </c>
      <c r="E105" s="13" t="s">
        <v>335</v>
      </c>
      <c r="F105" s="12" t="s">
        <v>220</v>
      </c>
      <c r="G105" s="77">
        <v>0.2</v>
      </c>
      <c r="H105" s="21">
        <v>1652.83</v>
      </c>
      <c r="I105" s="21">
        <v>1652.83</v>
      </c>
      <c r="J105" s="21">
        <v>1744.13</v>
      </c>
      <c r="K105" s="22">
        <f t="shared" si="70"/>
        <v>100</v>
      </c>
      <c r="L105" s="22">
        <f t="shared" si="63"/>
        <v>105.52385907806612</v>
      </c>
      <c r="M105" s="159">
        <f>'[11]11 Тариф к утверждению'!$E$23</f>
        <v>3271.18</v>
      </c>
      <c r="N105" s="46">
        <v>1983.4</v>
      </c>
      <c r="O105" s="46">
        <v>1983.4</v>
      </c>
      <c r="P105" s="46">
        <v>2092.96</v>
      </c>
      <c r="Q105" s="47">
        <f t="shared" si="78"/>
        <v>100</v>
      </c>
      <c r="R105" s="51">
        <f t="shared" si="78"/>
        <v>105.52384793788443</v>
      </c>
      <c r="S105" s="139">
        <f t="shared" si="79"/>
        <v>2344.1151999999997</v>
      </c>
      <c r="T105" s="150">
        <f t="shared" si="80"/>
        <v>1.1199999999999999</v>
      </c>
      <c r="U105" s="124" t="s">
        <v>336</v>
      </c>
      <c r="V105" s="68">
        <f>IF(G105=20%,ROUND(O105/1.2,2),IF(G105=5%,ROUND(O105/1.05,2),O105))</f>
        <v>1652.83</v>
      </c>
      <c r="W105" s="68">
        <f t="shared" si="81"/>
        <v>1744.13</v>
      </c>
      <c r="X105" s="65">
        <f>IFERROR(W105/J105,"")</f>
        <v>1</v>
      </c>
    </row>
    <row r="106" spans="1:24" x14ac:dyDescent="0.2">
      <c r="A106" s="243"/>
      <c r="B106" s="5" t="s">
        <v>130</v>
      </c>
      <c r="C106" s="8">
        <v>3703022998</v>
      </c>
      <c r="D106" s="36"/>
      <c r="E106" s="43"/>
      <c r="F106" s="12"/>
      <c r="G106" s="77"/>
      <c r="H106" s="21"/>
      <c r="I106" s="23"/>
      <c r="J106" s="23"/>
      <c r="K106" s="22" t="str">
        <f t="shared" si="70"/>
        <v/>
      </c>
      <c r="L106" s="22" t="str">
        <f t="shared" si="63"/>
        <v/>
      </c>
      <c r="M106" s="133"/>
      <c r="N106" s="47"/>
      <c r="O106" s="34"/>
      <c r="P106" s="47"/>
      <c r="Q106" s="47" t="str">
        <f t="shared" si="78"/>
        <v/>
      </c>
      <c r="R106" s="47" t="str">
        <f t="shared" si="78"/>
        <v/>
      </c>
      <c r="S106" s="138"/>
      <c r="T106" s="138"/>
      <c r="U106" s="89"/>
      <c r="V106" s="97"/>
      <c r="X106" s="64"/>
    </row>
    <row r="107" spans="1:24" x14ac:dyDescent="0.2">
      <c r="A107" s="243"/>
      <c r="B107" s="73" t="s">
        <v>531</v>
      </c>
      <c r="C107" s="8">
        <v>3703022998</v>
      </c>
      <c r="D107" s="36" t="s">
        <v>263</v>
      </c>
      <c r="E107" s="13" t="s">
        <v>335</v>
      </c>
      <c r="F107" s="12" t="s">
        <v>117</v>
      </c>
      <c r="G107" s="77" t="s">
        <v>387</v>
      </c>
      <c r="H107" s="21">
        <v>3828.41</v>
      </c>
      <c r="I107" s="21">
        <v>3828.41</v>
      </c>
      <c r="J107" s="21">
        <v>4305.46</v>
      </c>
      <c r="K107" s="22">
        <f t="shared" si="70"/>
        <v>100</v>
      </c>
      <c r="L107" s="22">
        <f t="shared" si="63"/>
        <v>112.46078659286754</v>
      </c>
      <c r="M107" s="133">
        <f t="shared" ref="M107:M108" si="82">J107*M$4</f>
        <v>4731.7005399999998</v>
      </c>
      <c r="N107" s="46">
        <v>3318.62</v>
      </c>
      <c r="O107" s="46">
        <v>3318.62</v>
      </c>
      <c r="P107" s="106">
        <v>3729.4</v>
      </c>
      <c r="Q107" s="47">
        <f t="shared" si="78"/>
        <v>100</v>
      </c>
      <c r="R107" s="47">
        <f t="shared" si="78"/>
        <v>112.37803665378982</v>
      </c>
      <c r="S107" s="139">
        <f t="shared" ref="S107:S108" si="83">IF(G107="нет",MIN(M107,P107*S$4),MIN(M107*(1+G107),P107*S$4))</f>
        <v>4176.9279999999999</v>
      </c>
      <c r="T107" s="150">
        <f t="shared" ref="T107:T108" si="84">S107/P107</f>
        <v>1.1199999999999999</v>
      </c>
      <c r="U107" s="254" t="s">
        <v>445</v>
      </c>
      <c r="V107" s="68">
        <f>IF(G107=20%,ROUND(O107/1.2,2),IF(G107=5%,ROUND(O107/1.05,2),O107))</f>
        <v>3318.62</v>
      </c>
      <c r="W107" s="68">
        <f t="shared" ref="W107:W108" si="85">IF($G107=20%,ROUND(P107/1.2,2),IF($G107=5%,ROUND(P107/1.05,2),P107))</f>
        <v>3729.4</v>
      </c>
      <c r="X107" s="63">
        <f>IFERROR(W107/J107,"")</f>
        <v>0.86620244991243678</v>
      </c>
    </row>
    <row r="108" spans="1:24" x14ac:dyDescent="0.2">
      <c r="A108" s="243"/>
      <c r="B108" s="73" t="s">
        <v>506</v>
      </c>
      <c r="C108" s="8">
        <v>3703022998</v>
      </c>
      <c r="D108" s="36" t="s">
        <v>263</v>
      </c>
      <c r="E108" s="13" t="s">
        <v>335</v>
      </c>
      <c r="F108" s="12" t="s">
        <v>117</v>
      </c>
      <c r="G108" s="77" t="s">
        <v>387</v>
      </c>
      <c r="H108" s="21">
        <v>5607.89</v>
      </c>
      <c r="I108" s="21">
        <v>5607.89</v>
      </c>
      <c r="J108" s="21">
        <v>5693.22</v>
      </c>
      <c r="K108" s="22">
        <f t="shared" si="70"/>
        <v>100</v>
      </c>
      <c r="L108" s="22">
        <f t="shared" si="63"/>
        <v>101.52160616559883</v>
      </c>
      <c r="M108" s="133">
        <f t="shared" si="82"/>
        <v>6256.8487800000003</v>
      </c>
      <c r="N108" s="46">
        <v>3318.62</v>
      </c>
      <c r="O108" s="46">
        <v>3318.62</v>
      </c>
      <c r="P108" s="106">
        <v>3729.4</v>
      </c>
      <c r="Q108" s="47">
        <f t="shared" si="78"/>
        <v>100</v>
      </c>
      <c r="R108" s="47">
        <f t="shared" si="78"/>
        <v>112.37803665378982</v>
      </c>
      <c r="S108" s="139">
        <f t="shared" si="83"/>
        <v>4176.9279999999999</v>
      </c>
      <c r="T108" s="150">
        <f t="shared" si="84"/>
        <v>1.1199999999999999</v>
      </c>
      <c r="U108" s="254"/>
      <c r="V108" s="68">
        <f>IF(G108=20%,ROUND(O108/1.2,2),IF(G108=5%,ROUND(O108/1.05,2),O108))</f>
        <v>3318.62</v>
      </c>
      <c r="W108" s="68">
        <f t="shared" si="85"/>
        <v>3729.4</v>
      </c>
      <c r="X108" s="63">
        <f>IFERROR(W108/J108,"")</f>
        <v>0.65505987824113598</v>
      </c>
    </row>
    <row r="109" spans="1:24" ht="31.5" hidden="1" outlineLevel="1" x14ac:dyDescent="0.2">
      <c r="A109" s="243"/>
      <c r="B109" s="5" t="s">
        <v>131</v>
      </c>
      <c r="C109" s="8">
        <v>3713005751</v>
      </c>
      <c r="D109" s="36" t="s">
        <v>258</v>
      </c>
      <c r="E109" s="13" t="s">
        <v>335</v>
      </c>
      <c r="F109" s="12" t="s">
        <v>117</v>
      </c>
      <c r="G109" s="77" t="s">
        <v>387</v>
      </c>
      <c r="H109" s="21">
        <v>2260.21</v>
      </c>
      <c r="I109" s="21">
        <v>2260.21</v>
      </c>
      <c r="J109" s="21">
        <v>2461.81</v>
      </c>
      <c r="K109" s="22">
        <f t="shared" si="70"/>
        <v>100</v>
      </c>
      <c r="L109" s="22">
        <f t="shared" si="63"/>
        <v>108.9195251768641</v>
      </c>
      <c r="M109" s="133"/>
      <c r="N109" s="47"/>
      <c r="O109" s="47"/>
      <c r="P109" s="34"/>
      <c r="Q109" s="34"/>
      <c r="R109" s="34"/>
      <c r="S109" s="138"/>
      <c r="T109" s="138"/>
      <c r="U109" s="124" t="s">
        <v>346</v>
      </c>
      <c r="W109" s="68"/>
      <c r="X109" s="63"/>
    </row>
    <row r="110" spans="1:24" collapsed="1" x14ac:dyDescent="0.2">
      <c r="A110" s="243"/>
      <c r="B110" s="5" t="s">
        <v>19</v>
      </c>
      <c r="C110" s="8">
        <v>3713005769</v>
      </c>
      <c r="D110" s="36" t="s">
        <v>263</v>
      </c>
      <c r="E110" s="13" t="s">
        <v>335</v>
      </c>
      <c r="F110" s="12" t="s">
        <v>220</v>
      </c>
      <c r="G110" s="77">
        <v>0.2</v>
      </c>
      <c r="H110" s="25">
        <v>1864.52</v>
      </c>
      <c r="I110" s="25">
        <v>1864.52</v>
      </c>
      <c r="J110" s="25">
        <v>1883.94</v>
      </c>
      <c r="K110" s="22">
        <f t="shared" si="70"/>
        <v>100</v>
      </c>
      <c r="L110" s="22">
        <f t="shared" si="63"/>
        <v>101.04155493102782</v>
      </c>
      <c r="M110" s="159">
        <f>'[12]9 ТАРИФ'!$E$26</f>
        <v>1983.9377085058836</v>
      </c>
      <c r="N110" s="46">
        <v>2237.42</v>
      </c>
      <c r="O110" s="46">
        <v>2237.42</v>
      </c>
      <c r="P110" s="46">
        <v>2260.73</v>
      </c>
      <c r="Q110" s="47">
        <f t="shared" ref="Q110:R112" si="86">IFERROR(O110/N110*100,"")</f>
        <v>100</v>
      </c>
      <c r="R110" s="51">
        <f t="shared" si="86"/>
        <v>101.04182495910467</v>
      </c>
      <c r="S110" s="139">
        <f t="shared" ref="S110" si="87">IF(G110="нет",MIN(M110,P110*S$4),MIN(M110*(1+G110),P110*S$4))</f>
        <v>2380.7252502070601</v>
      </c>
      <c r="T110" s="157">
        <f t="shared" ref="T110" si="88">S110/P110</f>
        <v>1.0530780987588346</v>
      </c>
      <c r="U110" s="124" t="s">
        <v>348</v>
      </c>
      <c r="V110" s="68">
        <f>IF(G110=20%,ROUND(O110/1.2,2),IF(G110=5%,ROUND(O110/1.05,2),O110))</f>
        <v>1864.52</v>
      </c>
      <c r="W110" s="68">
        <f>IF($G110=20%,ROUND(P110/1.2,2),IF($G110=5%,ROUND(P110/1.05,2),P110))</f>
        <v>1883.94</v>
      </c>
      <c r="X110" s="65">
        <f>IFERROR(W110/J110,"")</f>
        <v>1</v>
      </c>
    </row>
    <row r="111" spans="1:24" x14ac:dyDescent="0.25">
      <c r="A111" s="243"/>
      <c r="B111" s="75" t="s">
        <v>83</v>
      </c>
      <c r="C111" s="8">
        <v>4403006732</v>
      </c>
      <c r="D111" s="36"/>
      <c r="E111" s="44"/>
      <c r="F111" s="14"/>
      <c r="G111" s="78"/>
      <c r="H111" s="21"/>
      <c r="I111" s="23"/>
      <c r="J111" s="23"/>
      <c r="K111" s="22" t="str">
        <f t="shared" si="70"/>
        <v/>
      </c>
      <c r="L111" s="22" t="str">
        <f t="shared" si="63"/>
        <v/>
      </c>
      <c r="M111" s="133"/>
      <c r="N111" s="47"/>
      <c r="O111" s="34"/>
      <c r="P111" s="47"/>
      <c r="Q111" s="47" t="str">
        <f t="shared" si="86"/>
        <v/>
      </c>
      <c r="R111" s="47" t="str">
        <f t="shared" si="86"/>
        <v/>
      </c>
      <c r="S111" s="138"/>
      <c r="T111" s="138"/>
      <c r="U111" s="254" t="s">
        <v>405</v>
      </c>
      <c r="X111" s="64"/>
    </row>
    <row r="112" spans="1:24" x14ac:dyDescent="0.2">
      <c r="A112" s="243"/>
      <c r="B112" s="6" t="s">
        <v>224</v>
      </c>
      <c r="C112" s="8">
        <v>4403006732</v>
      </c>
      <c r="D112" s="36" t="s">
        <v>263</v>
      </c>
      <c r="E112" s="13" t="s">
        <v>335</v>
      </c>
      <c r="F112" s="82" t="s">
        <v>220</v>
      </c>
      <c r="G112" s="83">
        <v>0.05</v>
      </c>
      <c r="H112" s="21">
        <v>2587.71</v>
      </c>
      <c r="I112" s="21">
        <v>2587.71</v>
      </c>
      <c r="J112" s="21">
        <v>2943.47</v>
      </c>
      <c r="K112" s="22">
        <f t="shared" si="70"/>
        <v>100</v>
      </c>
      <c r="L112" s="22">
        <f t="shared" si="63"/>
        <v>113.74806295914146</v>
      </c>
      <c r="M112" s="159">
        <f>'[13]11 ТАРИФ'!$E$26</f>
        <v>2827.8683335498063</v>
      </c>
      <c r="N112" s="46">
        <v>2587.71</v>
      </c>
      <c r="O112" s="46">
        <v>2587.71</v>
      </c>
      <c r="P112" s="46">
        <v>2944.81</v>
      </c>
      <c r="Q112" s="47">
        <f t="shared" si="86"/>
        <v>100</v>
      </c>
      <c r="R112" s="47">
        <f t="shared" si="86"/>
        <v>113.79984619605752</v>
      </c>
      <c r="S112" s="37">
        <f>IF(G112="нет",MIN(M112,P112*S$4),MIN(M112*(1+20%),P112*S$4))</f>
        <v>3298.1871999999994</v>
      </c>
      <c r="T112" s="150">
        <f t="shared" ref="T112:T117" si="89">S112/P112</f>
        <v>1.1199999999999999</v>
      </c>
      <c r="U112" s="254"/>
      <c r="V112" s="68">
        <f>IF(G112=20%,ROUND(O112/1.2,2),IF(G112=5%,ROUND(O112/1.05,2),O112))</f>
        <v>2464.4899999999998</v>
      </c>
      <c r="W112" s="68">
        <f>IF($G112=20%,ROUND(P112/1.2,2),IF($G112=5%,ROUND(P112/1.05,2),P112))</f>
        <v>2804.58</v>
      </c>
      <c r="X112" s="63">
        <f>IFERROR(W112/J112,"")</f>
        <v>0.95281419549035662</v>
      </c>
    </row>
    <row r="113" spans="1:24" x14ac:dyDescent="0.2">
      <c r="A113" s="243"/>
      <c r="B113" s="6" t="s">
        <v>225</v>
      </c>
      <c r="C113" s="8">
        <v>4403006732</v>
      </c>
      <c r="D113" s="36" t="s">
        <v>263</v>
      </c>
      <c r="E113" s="13" t="s">
        <v>335</v>
      </c>
      <c r="F113" s="82" t="s">
        <v>220</v>
      </c>
      <c r="G113" s="83">
        <v>0.05</v>
      </c>
      <c r="H113" s="21">
        <v>7059.59</v>
      </c>
      <c r="I113" s="21">
        <v>6385.83</v>
      </c>
      <c r="J113" s="21">
        <v>6704.84</v>
      </c>
      <c r="K113" s="22">
        <f t="shared" si="70"/>
        <v>90.456102974818648</v>
      </c>
      <c r="L113" s="22">
        <f t="shared" si="63"/>
        <v>104.99559180247518</v>
      </c>
      <c r="M113" s="133"/>
      <c r="N113" s="46"/>
      <c r="O113" s="46"/>
      <c r="P113" s="46"/>
      <c r="Q113" s="47"/>
      <c r="R113" s="47"/>
      <c r="S113" s="139"/>
      <c r="T113" s="139"/>
      <c r="U113" s="254"/>
      <c r="W113" s="68"/>
      <c r="X113" s="63"/>
    </row>
    <row r="114" spans="1:24" ht="47.25" x14ac:dyDescent="0.2">
      <c r="A114" s="243"/>
      <c r="B114" s="20" t="s">
        <v>406</v>
      </c>
      <c r="C114" s="8">
        <v>4403006732</v>
      </c>
      <c r="D114" s="36" t="s">
        <v>263</v>
      </c>
      <c r="E114" s="13" t="s">
        <v>335</v>
      </c>
      <c r="F114" s="82" t="s">
        <v>220</v>
      </c>
      <c r="G114" s="83">
        <v>0.05</v>
      </c>
      <c r="H114" s="21"/>
      <c r="I114" s="21"/>
      <c r="J114" s="21"/>
      <c r="K114" s="22"/>
      <c r="L114" s="22"/>
      <c r="M114" s="133">
        <f>J113*M$4</f>
        <v>7368.6191600000002</v>
      </c>
      <c r="N114" s="46">
        <v>651.64</v>
      </c>
      <c r="O114" s="46">
        <v>651.64</v>
      </c>
      <c r="P114" s="46">
        <v>741.57</v>
      </c>
      <c r="Q114" s="47">
        <f t="shared" ref="Q114:R122" si="90">IFERROR(O114/N114*100,"")</f>
        <v>100</v>
      </c>
      <c r="R114" s="47">
        <f t="shared" si="90"/>
        <v>113.80056472899147</v>
      </c>
      <c r="S114" s="139">
        <f>IF(G114="нет",MIN(M114,P114*S$4),MIN(M114*(1+20%),P114*S$4))</f>
        <v>830.55840000000001</v>
      </c>
      <c r="T114" s="150">
        <f t="shared" si="89"/>
        <v>1.1199999999999999</v>
      </c>
      <c r="U114" s="254"/>
      <c r="V114" s="68">
        <f>IF(G114=20%,ROUND(O114/1.2,2),IF(G114=5%,ROUND(O114/1.05,2),O114))</f>
        <v>620.61</v>
      </c>
      <c r="W114" s="68">
        <f>IF($G114=20%,ROUND(P114/1.2,2),IF($G114=5%,ROUND(P114/1.05,2),P114))</f>
        <v>706.26</v>
      </c>
      <c r="X114" s="63">
        <f>IFERROR(W114/J113,"")</f>
        <v>0.10533584694041916</v>
      </c>
    </row>
    <row r="115" spans="1:24" ht="47.25" hidden="1" outlineLevel="1" x14ac:dyDescent="0.2">
      <c r="A115" s="243"/>
      <c r="B115" s="20" t="s">
        <v>407</v>
      </c>
      <c r="C115" s="8">
        <v>4403006732</v>
      </c>
      <c r="D115" s="36" t="s">
        <v>263</v>
      </c>
      <c r="E115" s="13" t="s">
        <v>335</v>
      </c>
      <c r="F115" s="82" t="s">
        <v>220</v>
      </c>
      <c r="G115" s="83">
        <v>0.05</v>
      </c>
      <c r="H115" s="21"/>
      <c r="I115" s="21"/>
      <c r="J115" s="21"/>
      <c r="K115" s="22"/>
      <c r="L115" s="22"/>
      <c r="M115" s="133">
        <f>M114</f>
        <v>7368.6191600000002</v>
      </c>
      <c r="N115" s="46">
        <v>7059.59</v>
      </c>
      <c r="O115" s="46"/>
      <c r="P115" s="46"/>
      <c r="Q115" s="47"/>
      <c r="R115" s="47"/>
      <c r="S115" s="139"/>
      <c r="T115" s="157"/>
      <c r="U115" s="254"/>
      <c r="W115" s="68"/>
      <c r="X115" s="65"/>
    </row>
    <row r="116" spans="1:24" collapsed="1" x14ac:dyDescent="0.2">
      <c r="A116" s="243"/>
      <c r="B116" s="6" t="s">
        <v>226</v>
      </c>
      <c r="C116" s="8">
        <v>4403006732</v>
      </c>
      <c r="D116" s="36" t="s">
        <v>261</v>
      </c>
      <c r="E116" s="13" t="s">
        <v>335</v>
      </c>
      <c r="F116" s="82" t="s">
        <v>220</v>
      </c>
      <c r="G116" s="83">
        <v>0.05</v>
      </c>
      <c r="H116" s="21">
        <v>3731.15</v>
      </c>
      <c r="I116" s="21">
        <v>3731.15</v>
      </c>
      <c r="J116" s="21">
        <v>4508.58</v>
      </c>
      <c r="K116" s="22">
        <f t="shared" si="70"/>
        <v>100</v>
      </c>
      <c r="L116" s="22">
        <f t="shared" si="63"/>
        <v>120.83620331533173</v>
      </c>
      <c r="M116" s="159">
        <f>'[14]10 ТАРИФ'!$E$15</f>
        <v>4248.6570792278553</v>
      </c>
      <c r="N116" s="46">
        <v>3090.2</v>
      </c>
      <c r="O116" s="46">
        <v>3090.2</v>
      </c>
      <c r="P116" s="86">
        <v>3516.65</v>
      </c>
      <c r="Q116" s="47">
        <f t="shared" si="90"/>
        <v>100</v>
      </c>
      <c r="R116" s="47">
        <f t="shared" si="90"/>
        <v>113.80007766487607</v>
      </c>
      <c r="S116" s="139">
        <f t="shared" ref="S116:S117" si="91">IF(G116="нет",MIN(M116,P116*S$4),MIN(M116*(1+20%),P116*S$4))</f>
        <v>3938.6479999999997</v>
      </c>
      <c r="T116" s="150">
        <f t="shared" si="89"/>
        <v>1.1199999999999999</v>
      </c>
      <c r="U116" s="254"/>
      <c r="V116" s="68">
        <f>IF(G116=20%,ROUND(O116/1.2,2),IF(G116=5%,ROUND(O116/1.05,2),O116))</f>
        <v>2943.05</v>
      </c>
      <c r="W116" s="68">
        <f>IF($G116=20%,ROUND(P116/1.2,2),IF($G116=5%,ROUND(P116/1.05,2),P116))</f>
        <v>3349.19</v>
      </c>
      <c r="X116" s="63">
        <f>IFERROR(W116/J116,"")</f>
        <v>0.74284808077044218</v>
      </c>
    </row>
    <row r="117" spans="1:24" x14ac:dyDescent="0.2">
      <c r="A117" s="244"/>
      <c r="B117" s="116" t="s">
        <v>541</v>
      </c>
      <c r="C117" s="8">
        <v>4403006732</v>
      </c>
      <c r="D117" s="36" t="s">
        <v>341</v>
      </c>
      <c r="E117" s="13" t="s">
        <v>542</v>
      </c>
      <c r="F117" s="82" t="s">
        <v>220</v>
      </c>
      <c r="G117" s="83">
        <v>0.05</v>
      </c>
      <c r="H117" s="21"/>
      <c r="I117" s="21"/>
      <c r="J117" s="21">
        <v>10910.81</v>
      </c>
      <c r="K117" s="22"/>
      <c r="L117" s="22"/>
      <c r="M117" s="133">
        <f t="shared" ref="M117" si="92">J117*1.099</f>
        <v>11990.980189999998</v>
      </c>
      <c r="N117" s="46"/>
      <c r="O117" s="46"/>
      <c r="P117" s="86">
        <v>3656.17</v>
      </c>
      <c r="Q117" s="47"/>
      <c r="R117" s="47">
        <f>P117/O97*100</f>
        <v>113.80011205179284</v>
      </c>
      <c r="S117" s="139">
        <f t="shared" si="91"/>
        <v>4094.9103999999998</v>
      </c>
      <c r="T117" s="150">
        <f t="shared" si="89"/>
        <v>1.1199999999999999</v>
      </c>
      <c r="U117" s="124" t="s">
        <v>544</v>
      </c>
      <c r="W117" s="68"/>
      <c r="X117" s="63"/>
    </row>
    <row r="118" spans="1:24" x14ac:dyDescent="0.2">
      <c r="A118" s="229" t="s">
        <v>213</v>
      </c>
      <c r="B118" s="5" t="s">
        <v>100</v>
      </c>
      <c r="C118" s="8">
        <v>3703023543</v>
      </c>
      <c r="D118" s="36"/>
      <c r="E118" s="13"/>
      <c r="F118" s="12"/>
      <c r="G118" s="77"/>
      <c r="H118" s="25"/>
      <c r="I118" s="23"/>
      <c r="J118" s="23"/>
      <c r="K118" s="26" t="str">
        <f t="shared" si="70"/>
        <v/>
      </c>
      <c r="L118" s="26" t="str">
        <f t="shared" si="63"/>
        <v/>
      </c>
      <c r="M118" s="154"/>
      <c r="N118" s="32"/>
      <c r="O118" s="41"/>
      <c r="P118" s="32"/>
      <c r="Q118" s="32" t="str">
        <f t="shared" si="90"/>
        <v/>
      </c>
      <c r="R118" s="32" t="str">
        <f t="shared" si="90"/>
        <v/>
      </c>
      <c r="S118" s="140"/>
      <c r="T118" s="140"/>
      <c r="U118" s="254" t="s">
        <v>482</v>
      </c>
      <c r="V118" s="97"/>
      <c r="X118" s="64"/>
    </row>
    <row r="119" spans="1:24" x14ac:dyDescent="0.2">
      <c r="A119" s="229"/>
      <c r="B119" s="85" t="s">
        <v>48</v>
      </c>
      <c r="C119" s="8">
        <v>3703023543</v>
      </c>
      <c r="D119" s="36" t="s">
        <v>263</v>
      </c>
      <c r="E119" s="13" t="s">
        <v>335</v>
      </c>
      <c r="F119" s="12" t="s">
        <v>118</v>
      </c>
      <c r="G119" s="77">
        <v>0.2</v>
      </c>
      <c r="H119" s="21">
        <v>2894.74</v>
      </c>
      <c r="I119" s="21">
        <v>2894.74</v>
      </c>
      <c r="J119" s="21">
        <v>3293.19</v>
      </c>
      <c r="K119" s="22">
        <f t="shared" si="70"/>
        <v>100</v>
      </c>
      <c r="L119" s="22">
        <f t="shared" si="63"/>
        <v>113.76462134768582</v>
      </c>
      <c r="M119" s="154"/>
      <c r="N119" s="47"/>
      <c r="O119" s="34"/>
      <c r="P119" s="47"/>
      <c r="Q119" s="47" t="str">
        <f t="shared" si="90"/>
        <v/>
      </c>
      <c r="R119" s="47" t="str">
        <f t="shared" si="90"/>
        <v/>
      </c>
      <c r="S119" s="138"/>
      <c r="T119" s="138"/>
      <c r="U119" s="254"/>
      <c r="V119" s="97"/>
      <c r="X119" s="64"/>
    </row>
    <row r="120" spans="1:24" ht="47.25" x14ac:dyDescent="0.2">
      <c r="A120" s="229"/>
      <c r="B120" s="20" t="s">
        <v>217</v>
      </c>
      <c r="C120" s="8">
        <v>3703023543</v>
      </c>
      <c r="D120" s="36" t="s">
        <v>263</v>
      </c>
      <c r="E120" s="13" t="s">
        <v>335</v>
      </c>
      <c r="F120" s="12" t="s">
        <v>184</v>
      </c>
      <c r="G120" s="77">
        <v>0.2</v>
      </c>
      <c r="H120" s="28"/>
      <c r="I120" s="29"/>
      <c r="J120" s="29"/>
      <c r="K120" s="26" t="str">
        <f t="shared" si="70"/>
        <v/>
      </c>
      <c r="L120" s="26" t="str">
        <f t="shared" si="63"/>
        <v/>
      </c>
      <c r="M120" s="133">
        <f>J119*M$4</f>
        <v>3619.2158100000001</v>
      </c>
      <c r="N120" s="46">
        <v>3277.16</v>
      </c>
      <c r="O120" s="46">
        <v>3277.16</v>
      </c>
      <c r="P120" s="106">
        <v>3729.4</v>
      </c>
      <c r="Q120" s="47">
        <f t="shared" si="90"/>
        <v>100</v>
      </c>
      <c r="R120" s="47">
        <f t="shared" si="90"/>
        <v>113.79975344505608</v>
      </c>
      <c r="S120" s="139">
        <f t="shared" ref="S120:S121" si="93">IF(G120="нет",MIN(M120,P120*S$4),MIN(M120*(1+G120),P120*S$4))</f>
        <v>4176.9279999999999</v>
      </c>
      <c r="T120" s="150">
        <f t="shared" ref="T120:T121" si="94">S120/P120</f>
        <v>1.1199999999999999</v>
      </c>
      <c r="U120" s="254"/>
      <c r="V120" s="68">
        <f>IF(G120=20%,ROUND(O120/1.2,2),IF(G120=5%,ROUND(O120/1.05,2),O120))</f>
        <v>2730.97</v>
      </c>
      <c r="W120" s="68">
        <f t="shared" ref="W120:W121" si="95">IF($G120=20%,ROUND(P120/1.2,2),IF($G120=5%,ROUND(P120/1.05,2),P120))</f>
        <v>3107.83</v>
      </c>
      <c r="X120" s="63">
        <f>IFERROR(W120/J119,"")</f>
        <v>0.94371414950245802</v>
      </c>
    </row>
    <row r="121" spans="1:24" ht="47.25" x14ac:dyDescent="0.2">
      <c r="A121" s="229"/>
      <c r="B121" s="20" t="s">
        <v>218</v>
      </c>
      <c r="C121" s="8">
        <v>3703023543</v>
      </c>
      <c r="D121" s="36" t="s">
        <v>263</v>
      </c>
      <c r="E121" s="13" t="s">
        <v>335</v>
      </c>
      <c r="F121" s="12" t="s">
        <v>184</v>
      </c>
      <c r="G121" s="77">
        <v>0.2</v>
      </c>
      <c r="H121" s="28"/>
      <c r="I121" s="29"/>
      <c r="J121" s="29"/>
      <c r="K121" s="26" t="str">
        <f t="shared" si="70"/>
        <v/>
      </c>
      <c r="L121" s="26" t="str">
        <f t="shared" si="63"/>
        <v/>
      </c>
      <c r="M121" s="154">
        <f>M120</f>
        <v>3619.2158100000001</v>
      </c>
      <c r="N121" s="46">
        <v>3473.69</v>
      </c>
      <c r="O121" s="46">
        <v>3473.69</v>
      </c>
      <c r="P121" s="106">
        <v>3729.4</v>
      </c>
      <c r="Q121" s="47">
        <f t="shared" si="90"/>
        <v>100</v>
      </c>
      <c r="R121" s="47">
        <f t="shared" si="90"/>
        <v>107.36133621595478</v>
      </c>
      <c r="S121" s="139">
        <f t="shared" si="93"/>
        <v>4176.9279999999999</v>
      </c>
      <c r="T121" s="150">
        <f t="shared" si="94"/>
        <v>1.1199999999999999</v>
      </c>
      <c r="U121" s="254"/>
      <c r="V121" s="68">
        <f>IF(G121=20%,ROUND(O121/1.2,2),IF(G121=5%,ROUND(O121/1.05,2),O121))</f>
        <v>2894.74</v>
      </c>
      <c r="W121" s="68">
        <f t="shared" si="95"/>
        <v>3107.83</v>
      </c>
      <c r="X121" s="63">
        <f>IFERROR(W121/J119,"")</f>
        <v>0.94371414950245802</v>
      </c>
    </row>
    <row r="122" spans="1:24" x14ac:dyDescent="0.2">
      <c r="A122" s="229"/>
      <c r="B122" s="5" t="s">
        <v>319</v>
      </c>
      <c r="C122" s="8">
        <v>3702263775</v>
      </c>
      <c r="D122" s="36"/>
      <c r="E122" s="13"/>
      <c r="F122" s="12"/>
      <c r="G122" s="77"/>
      <c r="H122" s="21"/>
      <c r="I122" s="23"/>
      <c r="J122" s="23"/>
      <c r="K122" s="22" t="str">
        <f t="shared" si="70"/>
        <v/>
      </c>
      <c r="L122" s="22" t="str">
        <f t="shared" si="63"/>
        <v/>
      </c>
      <c r="M122" s="133"/>
      <c r="N122" s="46"/>
      <c r="O122" s="48"/>
      <c r="P122" s="46"/>
      <c r="Q122" s="47" t="str">
        <f t="shared" si="90"/>
        <v/>
      </c>
      <c r="R122" s="47" t="str">
        <f t="shared" si="90"/>
        <v/>
      </c>
      <c r="S122" s="139"/>
      <c r="T122" s="139"/>
      <c r="U122" s="254" t="s">
        <v>377</v>
      </c>
      <c r="X122" s="64"/>
    </row>
    <row r="123" spans="1:24" hidden="1" outlineLevel="1" x14ac:dyDescent="0.2">
      <c r="A123" s="229"/>
      <c r="B123" s="6" t="s">
        <v>101</v>
      </c>
      <c r="C123" s="8">
        <v>3702263775</v>
      </c>
      <c r="D123" s="36" t="s">
        <v>261</v>
      </c>
      <c r="E123" s="13" t="s">
        <v>335</v>
      </c>
      <c r="F123" s="12" t="s">
        <v>118</v>
      </c>
      <c r="G123" s="77">
        <v>0.2</v>
      </c>
      <c r="H123" s="21">
        <v>2172.98</v>
      </c>
      <c r="I123" s="21">
        <v>2172.98</v>
      </c>
      <c r="J123" s="21">
        <v>2425.7399999999998</v>
      </c>
      <c r="K123" s="22">
        <f t="shared" si="70"/>
        <v>100</v>
      </c>
      <c r="L123" s="22">
        <f t="shared" si="63"/>
        <v>111.63195243398465</v>
      </c>
      <c r="M123" s="133"/>
      <c r="N123" s="47"/>
      <c r="O123" s="34"/>
      <c r="P123" s="47"/>
      <c r="Q123" s="47"/>
      <c r="R123" s="47"/>
      <c r="S123" s="138"/>
      <c r="T123" s="138"/>
      <c r="U123" s="254"/>
      <c r="W123" s="68"/>
      <c r="X123" s="63"/>
    </row>
    <row r="124" spans="1:24" collapsed="1" x14ac:dyDescent="0.2">
      <c r="A124" s="229"/>
      <c r="B124" s="6" t="s">
        <v>227</v>
      </c>
      <c r="C124" s="8">
        <v>3702263775</v>
      </c>
      <c r="D124" s="36" t="s">
        <v>261</v>
      </c>
      <c r="E124" s="13" t="s">
        <v>335</v>
      </c>
      <c r="F124" s="12" t="s">
        <v>220</v>
      </c>
      <c r="G124" s="77">
        <v>0.2</v>
      </c>
      <c r="H124" s="21">
        <v>3408.56</v>
      </c>
      <c r="I124" s="21">
        <v>3408.56</v>
      </c>
      <c r="J124" s="21">
        <v>3745.54</v>
      </c>
      <c r="K124" s="22">
        <f t="shared" si="70"/>
        <v>100</v>
      </c>
      <c r="L124" s="22">
        <f t="shared" si="63"/>
        <v>109.88628629098504</v>
      </c>
      <c r="M124" s="133">
        <f t="shared" ref="M124:M125" si="96">J124*M$4</f>
        <v>4116.3484600000002</v>
      </c>
      <c r="N124" s="46">
        <v>3133.84</v>
      </c>
      <c r="O124" s="46">
        <v>3133.84</v>
      </c>
      <c r="P124" s="86">
        <v>3566.31</v>
      </c>
      <c r="Q124" s="47">
        <f t="shared" ref="Q124:R129" si="97">IFERROR(O124/N124*100,"")</f>
        <v>100</v>
      </c>
      <c r="R124" s="47">
        <f t="shared" si="97"/>
        <v>113.80000255277869</v>
      </c>
      <c r="S124" s="139">
        <f t="shared" ref="S124:S125" si="98">IF(G124="нет",MIN(M124,P124*S$4),MIN(M124*(1+G124),P124*S$4))</f>
        <v>3994.2671999999993</v>
      </c>
      <c r="T124" s="150">
        <f t="shared" ref="T124:T127" si="99">S124/P124</f>
        <v>1.1199999999999999</v>
      </c>
      <c r="U124" s="254"/>
      <c r="V124" s="68">
        <f>IF(G124=20%,ROUND(O124/1.2,2),IF(G124=5%,ROUND(O124/1.05,2),O124))</f>
        <v>2611.5300000000002</v>
      </c>
      <c r="W124" s="68">
        <f t="shared" ref="W124:W125" si="100">IF($G124=20%,ROUND(P124/1.2,2),IF($G124=5%,ROUND(P124/1.05,2),P124))</f>
        <v>2971.93</v>
      </c>
      <c r="X124" s="63">
        <f>IFERROR(W124/J124,"")</f>
        <v>0.79345835313466151</v>
      </c>
    </row>
    <row r="125" spans="1:24" x14ac:dyDescent="0.2">
      <c r="A125" s="229"/>
      <c r="B125" s="5" t="s">
        <v>26</v>
      </c>
      <c r="C125" s="8">
        <v>3703000592</v>
      </c>
      <c r="D125" s="36" t="s">
        <v>258</v>
      </c>
      <c r="E125" s="13" t="s">
        <v>335</v>
      </c>
      <c r="F125" s="12" t="s">
        <v>220</v>
      </c>
      <c r="G125" s="77">
        <v>0.2</v>
      </c>
      <c r="H125" s="21">
        <v>2128</v>
      </c>
      <c r="I125" s="21">
        <v>2128</v>
      </c>
      <c r="J125" s="21">
        <v>2353.48</v>
      </c>
      <c r="K125" s="22">
        <f t="shared" si="70"/>
        <v>100</v>
      </c>
      <c r="L125" s="22">
        <f t="shared" si="63"/>
        <v>110.59586466165415</v>
      </c>
      <c r="M125" s="133">
        <f t="shared" si="96"/>
        <v>2586.4745199999998</v>
      </c>
      <c r="N125" s="46">
        <v>2553.6</v>
      </c>
      <c r="O125" s="46">
        <v>2553.6</v>
      </c>
      <c r="P125" s="46">
        <v>2824.18</v>
      </c>
      <c r="Q125" s="47">
        <f t="shared" si="97"/>
        <v>100</v>
      </c>
      <c r="R125" s="51">
        <f t="shared" si="97"/>
        <v>110.59602130325814</v>
      </c>
      <c r="S125" s="139">
        <f t="shared" si="98"/>
        <v>3103.7694239999996</v>
      </c>
      <c r="T125" s="157">
        <f t="shared" si="99"/>
        <v>1.0989984434419902</v>
      </c>
      <c r="U125" s="124" t="s">
        <v>395</v>
      </c>
      <c r="V125" s="68">
        <f>IF(G125=20%,ROUND(O125/1.2,2),IF(G125=5%,ROUND(O125/1.05,2),O125))</f>
        <v>2128</v>
      </c>
      <c r="W125" s="68">
        <f t="shared" si="100"/>
        <v>2353.48</v>
      </c>
      <c r="X125" s="65">
        <f>IFERROR(W125/J125,"")</f>
        <v>1</v>
      </c>
    </row>
    <row r="126" spans="1:24" x14ac:dyDescent="0.2">
      <c r="A126" s="229"/>
      <c r="B126" s="5" t="s">
        <v>65</v>
      </c>
      <c r="C126" s="8">
        <v>3703000190</v>
      </c>
      <c r="D126" s="36"/>
      <c r="E126" s="13"/>
      <c r="F126" s="12"/>
      <c r="G126" s="77"/>
      <c r="H126" s="21"/>
      <c r="I126" s="23"/>
      <c r="J126" s="23"/>
      <c r="K126" s="22" t="str">
        <f t="shared" si="70"/>
        <v/>
      </c>
      <c r="L126" s="22" t="str">
        <f t="shared" si="63"/>
        <v/>
      </c>
      <c r="M126" s="133"/>
      <c r="N126" s="47"/>
      <c r="O126" s="34"/>
      <c r="P126" s="47"/>
      <c r="Q126" s="47" t="str">
        <f t="shared" si="97"/>
        <v/>
      </c>
      <c r="R126" s="47" t="str">
        <f t="shared" si="97"/>
        <v/>
      </c>
      <c r="S126" s="138"/>
      <c r="T126" s="138"/>
      <c r="U126" s="254" t="s">
        <v>378</v>
      </c>
      <c r="X126" s="64"/>
    </row>
    <row r="127" spans="1:24" x14ac:dyDescent="0.2">
      <c r="A127" s="229"/>
      <c r="B127" s="6" t="s">
        <v>227</v>
      </c>
      <c r="C127" s="8">
        <v>3703000190</v>
      </c>
      <c r="D127" s="36" t="s">
        <v>258</v>
      </c>
      <c r="E127" s="13" t="s">
        <v>335</v>
      </c>
      <c r="F127" s="12" t="s">
        <v>220</v>
      </c>
      <c r="G127" s="77">
        <v>0.2</v>
      </c>
      <c r="H127" s="21">
        <v>2660.31</v>
      </c>
      <c r="I127" s="21">
        <v>2660.31</v>
      </c>
      <c r="J127" s="21">
        <v>2905.47</v>
      </c>
      <c r="K127" s="22">
        <f t="shared" si="70"/>
        <v>100</v>
      </c>
      <c r="L127" s="22">
        <f t="shared" si="63"/>
        <v>109.21546737034404</v>
      </c>
      <c r="M127" s="133">
        <f t="shared" ref="M127:M128" si="101">J127*M$4</f>
        <v>3193.1115299999997</v>
      </c>
      <c r="N127" s="46">
        <v>3192.37</v>
      </c>
      <c r="O127" s="46">
        <v>3192.37</v>
      </c>
      <c r="P127" s="46">
        <v>3486.56</v>
      </c>
      <c r="Q127" s="47">
        <f t="shared" si="97"/>
        <v>100</v>
      </c>
      <c r="R127" s="51">
        <f t="shared" si="97"/>
        <v>109.21541049439757</v>
      </c>
      <c r="S127" s="139">
        <f t="shared" ref="S127:S128" si="102">IF(G127="нет",MIN(M127,P127*S$4),MIN(M127*(1+G127),P127*S$4))</f>
        <v>3831.7338359999994</v>
      </c>
      <c r="T127" s="157">
        <f t="shared" si="99"/>
        <v>1.0990012608416317</v>
      </c>
      <c r="U127" s="254"/>
      <c r="V127" s="68">
        <f>IF(G127=20%,ROUND(O127/1.2,2),IF(G127=5%,ROUND(O127/1.05,2),O127))</f>
        <v>2660.31</v>
      </c>
      <c r="W127" s="68">
        <f t="shared" ref="W127:W128" si="103">IF($G127=20%,ROUND(P127/1.2,2),IF($G127=5%,ROUND(P127/1.05,2),P127))</f>
        <v>2905.47</v>
      </c>
      <c r="X127" s="65">
        <f>IFERROR(W127/J127,"")</f>
        <v>1</v>
      </c>
    </row>
    <row r="128" spans="1:24" x14ac:dyDescent="0.2">
      <c r="A128" s="229"/>
      <c r="B128" s="5" t="s">
        <v>83</v>
      </c>
      <c r="C128" s="8">
        <v>4403006732</v>
      </c>
      <c r="D128" s="36" t="s">
        <v>258</v>
      </c>
      <c r="E128" s="13" t="s">
        <v>335</v>
      </c>
      <c r="F128" s="82" t="s">
        <v>220</v>
      </c>
      <c r="G128" s="83">
        <v>0.05</v>
      </c>
      <c r="H128" s="21">
        <v>3970.8</v>
      </c>
      <c r="I128" s="21">
        <v>3640.58</v>
      </c>
      <c r="J128" s="21">
        <v>3940.67</v>
      </c>
      <c r="K128" s="22">
        <f t="shared" si="70"/>
        <v>91.68379167925859</v>
      </c>
      <c r="L128" s="22">
        <f t="shared" si="63"/>
        <v>108.24291733734735</v>
      </c>
      <c r="M128" s="133">
        <f t="shared" si="101"/>
        <v>4330.7963300000001</v>
      </c>
      <c r="N128" s="46">
        <v>3234.82</v>
      </c>
      <c r="O128" s="46">
        <v>3234.82</v>
      </c>
      <c r="P128" s="86">
        <v>3681.23</v>
      </c>
      <c r="Q128" s="47">
        <f t="shared" si="97"/>
        <v>100</v>
      </c>
      <c r="R128" s="47">
        <f t="shared" si="97"/>
        <v>113.80014962192642</v>
      </c>
      <c r="S128" s="139">
        <f t="shared" si="102"/>
        <v>4122.9775999999993</v>
      </c>
      <c r="T128" s="150">
        <f t="shared" ref="T128" si="104">S128/P128</f>
        <v>1.1199999999999999</v>
      </c>
      <c r="U128" s="124" t="s">
        <v>446</v>
      </c>
      <c r="V128" s="68">
        <f>IF(G128=20%,ROUND(O128/1.2,2),IF(G128=5%,ROUND(O128/1.05,2),O128))</f>
        <v>3080.78</v>
      </c>
      <c r="W128" s="68">
        <f t="shared" si="103"/>
        <v>3505.93</v>
      </c>
      <c r="X128" s="63">
        <f>IFERROR(W128/J128,"")</f>
        <v>0.88967865870524554</v>
      </c>
    </row>
    <row r="129" spans="1:24" x14ac:dyDescent="0.2">
      <c r="A129" s="229"/>
      <c r="B129" s="5" t="s">
        <v>269</v>
      </c>
      <c r="C129" s="9">
        <v>3700006356</v>
      </c>
      <c r="D129" s="36"/>
      <c r="E129" s="43"/>
      <c r="F129" s="12"/>
      <c r="G129" s="77"/>
      <c r="H129" s="21"/>
      <c r="I129" s="23"/>
      <c r="J129" s="23"/>
      <c r="K129" s="21" t="str">
        <f t="shared" si="70"/>
        <v/>
      </c>
      <c r="L129" s="21" t="str">
        <f t="shared" si="63"/>
        <v/>
      </c>
      <c r="M129" s="133"/>
      <c r="N129" s="46"/>
      <c r="O129" s="48"/>
      <c r="P129" s="46"/>
      <c r="Q129" s="46" t="str">
        <f t="shared" si="97"/>
        <v/>
      </c>
      <c r="R129" s="46" t="str">
        <f t="shared" si="97"/>
        <v/>
      </c>
      <c r="S129" s="139"/>
      <c r="T129" s="139"/>
      <c r="U129" s="254" t="s">
        <v>397</v>
      </c>
      <c r="X129" s="64"/>
    </row>
    <row r="130" spans="1:24" hidden="1" outlineLevel="1" x14ac:dyDescent="0.2">
      <c r="A130" s="229"/>
      <c r="B130" s="6" t="s">
        <v>101</v>
      </c>
      <c r="C130" s="9">
        <v>3700006356</v>
      </c>
      <c r="D130" s="36" t="s">
        <v>265</v>
      </c>
      <c r="E130" s="13" t="s">
        <v>335</v>
      </c>
      <c r="F130" s="12" t="s">
        <v>118</v>
      </c>
      <c r="G130" s="77">
        <v>0.2</v>
      </c>
      <c r="H130" s="21">
        <v>1675.62</v>
      </c>
      <c r="I130" s="21">
        <v>1675.62</v>
      </c>
      <c r="J130" s="21">
        <v>1919.34</v>
      </c>
      <c r="K130" s="22">
        <f t="shared" si="70"/>
        <v>100</v>
      </c>
      <c r="L130" s="22">
        <f t="shared" si="63"/>
        <v>114.5450639166398</v>
      </c>
      <c r="M130" s="133">
        <f t="shared" ref="M130" si="105">J130*M$4</f>
        <v>2109.35466</v>
      </c>
      <c r="N130" s="47"/>
      <c r="O130" s="47"/>
      <c r="P130" s="47"/>
      <c r="Q130" s="47"/>
      <c r="R130" s="47"/>
      <c r="S130" s="138"/>
      <c r="T130" s="138"/>
      <c r="U130" s="254"/>
      <c r="W130" s="68"/>
      <c r="X130" s="63"/>
    </row>
    <row r="131" spans="1:24" collapsed="1" x14ac:dyDescent="0.2">
      <c r="A131" s="229"/>
      <c r="B131" s="85" t="s">
        <v>48</v>
      </c>
      <c r="C131" s="9">
        <v>3700006356</v>
      </c>
      <c r="D131" s="36" t="s">
        <v>265</v>
      </c>
      <c r="E131" s="13" t="s">
        <v>335</v>
      </c>
      <c r="F131" s="12" t="s">
        <v>118</v>
      </c>
      <c r="G131" s="77">
        <v>0.2</v>
      </c>
      <c r="H131" s="21">
        <v>2460.85</v>
      </c>
      <c r="I131" s="21">
        <v>2460.85</v>
      </c>
      <c r="J131" s="21">
        <v>2570.63</v>
      </c>
      <c r="K131" s="22">
        <f t="shared" si="70"/>
        <v>100</v>
      </c>
      <c r="L131" s="22">
        <f t="shared" si="63"/>
        <v>104.46106020277549</v>
      </c>
      <c r="M131" s="133"/>
      <c r="N131" s="47"/>
      <c r="O131" s="47"/>
      <c r="P131" s="47"/>
      <c r="Q131" s="47"/>
      <c r="R131" s="47"/>
      <c r="S131" s="138"/>
      <c r="T131" s="138"/>
      <c r="U131" s="254"/>
      <c r="X131" s="64"/>
    </row>
    <row r="132" spans="1:24" ht="47.25" x14ac:dyDescent="0.2">
      <c r="A132" s="229"/>
      <c r="B132" s="20" t="s">
        <v>282</v>
      </c>
      <c r="C132" s="9">
        <v>3700006356</v>
      </c>
      <c r="D132" s="36" t="s">
        <v>265</v>
      </c>
      <c r="E132" s="13" t="s">
        <v>335</v>
      </c>
      <c r="F132" s="12" t="s">
        <v>184</v>
      </c>
      <c r="G132" s="77">
        <v>0.2</v>
      </c>
      <c r="H132" s="24"/>
      <c r="I132" s="39"/>
      <c r="J132" s="39"/>
      <c r="K132" s="24" t="str">
        <f t="shared" si="70"/>
        <v/>
      </c>
      <c r="L132" s="24" t="str">
        <f t="shared" si="63"/>
        <v/>
      </c>
      <c r="M132" s="133">
        <f>J131*M$4</f>
        <v>2825.12237</v>
      </c>
      <c r="N132" s="46">
        <v>2520.85</v>
      </c>
      <c r="O132" s="46">
        <v>2520.85</v>
      </c>
      <c r="P132" s="46">
        <v>2868.73</v>
      </c>
      <c r="Q132" s="47">
        <f t="shared" ref="Q132:R136" si="106">IFERROR(O132/N132*100,"")</f>
        <v>100</v>
      </c>
      <c r="R132" s="47">
        <f t="shared" si="106"/>
        <v>113.80010710672988</v>
      </c>
      <c r="S132" s="139">
        <f t="shared" ref="S132:S133" si="107">IF(G132="нет",MIN(M132,P132*S$4),MIN(M132*(1+G132),P132*S$4))</f>
        <v>3212.9775999999997</v>
      </c>
      <c r="T132" s="150">
        <f t="shared" ref="T132:T133" si="108">S132/P132</f>
        <v>1.1199999999999999</v>
      </c>
      <c r="U132" s="254"/>
      <c r="V132" s="68">
        <f>IF(G132=20%,ROUND(O132/1.2,2),IF(G132=5%,ROUND(O132/1.05,2),O132))</f>
        <v>2100.71</v>
      </c>
      <c r="W132" s="68">
        <f t="shared" ref="W132:W133" si="109">IF($G132=20%,ROUND(P132/1.2,2),IF($G132=5%,ROUND(P132/1.05,2),P132))</f>
        <v>2390.61</v>
      </c>
      <c r="X132" s="63">
        <f>IFERROR(W132/J131,"")</f>
        <v>0.92997047416392087</v>
      </c>
    </row>
    <row r="133" spans="1:24" ht="47.25" x14ac:dyDescent="0.2">
      <c r="A133" s="229"/>
      <c r="B133" s="20" t="s">
        <v>281</v>
      </c>
      <c r="C133" s="9">
        <v>3700006356</v>
      </c>
      <c r="D133" s="36" t="s">
        <v>265</v>
      </c>
      <c r="E133" s="13" t="s">
        <v>335</v>
      </c>
      <c r="F133" s="12" t="s">
        <v>184</v>
      </c>
      <c r="G133" s="77">
        <v>0.2</v>
      </c>
      <c r="H133" s="24"/>
      <c r="I133" s="39"/>
      <c r="J133" s="39"/>
      <c r="K133" s="24" t="str">
        <f t="shared" si="70"/>
        <v/>
      </c>
      <c r="L133" s="24" t="str">
        <f t="shared" si="63"/>
        <v/>
      </c>
      <c r="M133" s="154">
        <f>M132</f>
        <v>2825.12237</v>
      </c>
      <c r="N133" s="46">
        <v>2196.15</v>
      </c>
      <c r="O133" s="46">
        <v>2196.15</v>
      </c>
      <c r="P133" s="46">
        <v>2499.2199999999998</v>
      </c>
      <c r="Q133" s="47">
        <f t="shared" si="106"/>
        <v>100</v>
      </c>
      <c r="R133" s="47">
        <f t="shared" si="106"/>
        <v>113.80005919449945</v>
      </c>
      <c r="S133" s="139">
        <f t="shared" si="107"/>
        <v>2799.1263999999996</v>
      </c>
      <c r="T133" s="150">
        <f t="shared" si="108"/>
        <v>1.1199999999999999</v>
      </c>
      <c r="U133" s="254"/>
      <c r="V133" s="68">
        <f>IF(G133=20%,ROUND(O133/1.2,2),IF(G133=5%,ROUND(O133/1.05,2),O133))</f>
        <v>1830.13</v>
      </c>
      <c r="W133" s="68">
        <f t="shared" si="109"/>
        <v>2082.6799999999998</v>
      </c>
      <c r="X133" s="63">
        <f>IFERROR(W133/J131,"")</f>
        <v>0.81018271785515605</v>
      </c>
    </row>
    <row r="134" spans="1:24" x14ac:dyDescent="0.2">
      <c r="A134" s="229"/>
      <c r="B134" s="5" t="s">
        <v>66</v>
      </c>
      <c r="C134" s="8">
        <v>3703016440</v>
      </c>
      <c r="D134" s="36"/>
      <c r="E134" s="43"/>
      <c r="F134" s="12"/>
      <c r="G134" s="77"/>
      <c r="H134" s="21"/>
      <c r="I134" s="23"/>
      <c r="J134" s="23"/>
      <c r="K134" s="22" t="str">
        <f t="shared" si="70"/>
        <v/>
      </c>
      <c r="L134" s="22" t="str">
        <f t="shared" si="63"/>
        <v/>
      </c>
      <c r="M134" s="133"/>
      <c r="N134" s="47"/>
      <c r="O134" s="46"/>
      <c r="P134" s="46"/>
      <c r="Q134" s="47" t="str">
        <f t="shared" si="106"/>
        <v/>
      </c>
      <c r="R134" s="47" t="str">
        <f t="shared" si="106"/>
        <v/>
      </c>
      <c r="S134" s="139"/>
      <c r="T134" s="139"/>
      <c r="U134" s="254" t="s">
        <v>375</v>
      </c>
      <c r="X134" s="64"/>
    </row>
    <row r="135" spans="1:24" x14ac:dyDescent="0.2">
      <c r="A135" s="229"/>
      <c r="B135" s="6" t="s">
        <v>227</v>
      </c>
      <c r="C135" s="8">
        <v>3703016440</v>
      </c>
      <c r="D135" s="36" t="s">
        <v>258</v>
      </c>
      <c r="E135" s="13" t="s">
        <v>335</v>
      </c>
      <c r="F135" s="12" t="s">
        <v>220</v>
      </c>
      <c r="G135" s="77">
        <v>0.2</v>
      </c>
      <c r="H135" s="21">
        <v>2278.84</v>
      </c>
      <c r="I135" s="21">
        <v>2278.84</v>
      </c>
      <c r="J135" s="21">
        <v>2550.02</v>
      </c>
      <c r="K135" s="22">
        <f t="shared" si="70"/>
        <v>100</v>
      </c>
      <c r="L135" s="22">
        <f t="shared" si="70"/>
        <v>111.8999139913289</v>
      </c>
      <c r="M135" s="159">
        <f>'[15]11 ТАРИФЫ'!$F$128</f>
        <v>3104.56</v>
      </c>
      <c r="N135" s="46">
        <v>2734.61</v>
      </c>
      <c r="O135" s="46">
        <v>2734.61</v>
      </c>
      <c r="P135" s="46">
        <v>3060.02</v>
      </c>
      <c r="Q135" s="47">
        <f t="shared" si="106"/>
        <v>100</v>
      </c>
      <c r="R135" s="51">
        <f t="shared" si="106"/>
        <v>111.89968587842507</v>
      </c>
      <c r="S135" s="139">
        <f t="shared" ref="S135" si="110">IF(G135="нет",MIN(M135,P135*S$4),MIN(M135*(1+G135),P135*S$4))</f>
        <v>3427.2223999999997</v>
      </c>
      <c r="T135" s="157">
        <f t="shared" ref="T135" si="111">S135/P135</f>
        <v>1.1199999999999999</v>
      </c>
      <c r="U135" s="254"/>
      <c r="V135" s="68">
        <f>IF(G135=20%,ROUND(O135/1.2,2),IF(G135=5%,ROUND(O135/1.05,2),O135))</f>
        <v>2278.84</v>
      </c>
      <c r="W135" s="68">
        <f>IF($G135=20%,ROUND(P135/1.2,2),IF($G135=5%,ROUND(P135/1.05,2),P135))</f>
        <v>2550.02</v>
      </c>
      <c r="X135" s="65">
        <f>IFERROR(W135/J135,"")</f>
        <v>1</v>
      </c>
    </row>
    <row r="136" spans="1:24" hidden="1" outlineLevel="1" x14ac:dyDescent="0.2">
      <c r="A136" s="229" t="s">
        <v>503</v>
      </c>
      <c r="B136" s="5" t="s">
        <v>316</v>
      </c>
      <c r="C136" s="131">
        <v>6315376946</v>
      </c>
      <c r="D136" s="72"/>
      <c r="E136" s="43"/>
      <c r="F136" s="12"/>
      <c r="G136" s="77"/>
      <c r="H136" s="28"/>
      <c r="I136" s="29"/>
      <c r="J136" s="29"/>
      <c r="K136" s="26" t="str">
        <f t="shared" ref="K136:L148" si="112">IFERROR(I136/H136*100,"")</f>
        <v/>
      </c>
      <c r="L136" s="26" t="str">
        <f t="shared" si="112"/>
        <v/>
      </c>
      <c r="M136" s="154"/>
      <c r="N136" s="32"/>
      <c r="O136" s="41"/>
      <c r="P136" s="32"/>
      <c r="Q136" s="32" t="str">
        <f t="shared" si="106"/>
        <v/>
      </c>
      <c r="R136" s="32" t="str">
        <f t="shared" si="106"/>
        <v/>
      </c>
      <c r="S136" s="140"/>
      <c r="T136" s="140"/>
      <c r="U136" s="257" t="s">
        <v>504</v>
      </c>
      <c r="V136" s="99"/>
      <c r="X136" s="64"/>
    </row>
    <row r="137" spans="1:24" ht="47.25" hidden="1" outlineLevel="1" x14ac:dyDescent="0.2">
      <c r="A137" s="229"/>
      <c r="B137" s="6" t="s">
        <v>241</v>
      </c>
      <c r="C137" s="131">
        <v>6315376946</v>
      </c>
      <c r="D137" s="36" t="s">
        <v>320</v>
      </c>
      <c r="E137" s="13" t="s">
        <v>335</v>
      </c>
      <c r="F137" s="12" t="s">
        <v>118</v>
      </c>
      <c r="G137" s="77">
        <v>0.2</v>
      </c>
      <c r="H137" s="21">
        <v>2213.86</v>
      </c>
      <c r="I137" s="21">
        <v>2213.86</v>
      </c>
      <c r="J137" s="21">
        <v>2521.59</v>
      </c>
      <c r="K137" s="22">
        <f t="shared" si="112"/>
        <v>100</v>
      </c>
      <c r="L137" s="22">
        <f t="shared" si="112"/>
        <v>113.90015628811216</v>
      </c>
      <c r="M137" s="133"/>
      <c r="N137" s="47"/>
      <c r="O137" s="34"/>
      <c r="P137" s="47"/>
      <c r="Q137" s="47"/>
      <c r="R137" s="47"/>
      <c r="S137" s="138"/>
      <c r="T137" s="138"/>
      <c r="U137" s="257"/>
      <c r="V137" s="99"/>
      <c r="W137" s="68"/>
      <c r="X137" s="63"/>
    </row>
    <row r="138" spans="1:24" ht="31.5" hidden="1" outlineLevel="1" x14ac:dyDescent="0.2">
      <c r="A138" s="229"/>
      <c r="B138" s="6" t="s">
        <v>242</v>
      </c>
      <c r="C138" s="131">
        <v>6315376946</v>
      </c>
      <c r="D138" s="36" t="s">
        <v>320</v>
      </c>
      <c r="E138" s="13" t="s">
        <v>335</v>
      </c>
      <c r="F138" s="12" t="s">
        <v>118</v>
      </c>
      <c r="G138" s="77">
        <v>0.2</v>
      </c>
      <c r="H138" s="21">
        <v>2249.39</v>
      </c>
      <c r="I138" s="21">
        <v>2249.39</v>
      </c>
      <c r="J138" s="21">
        <v>2562.06</v>
      </c>
      <c r="K138" s="22">
        <f t="shared" si="112"/>
        <v>100</v>
      </c>
      <c r="L138" s="22">
        <f t="shared" si="112"/>
        <v>113.9002129466211</v>
      </c>
      <c r="M138" s="133"/>
      <c r="N138" s="47"/>
      <c r="O138" s="34"/>
      <c r="P138" s="47"/>
      <c r="Q138" s="47"/>
      <c r="R138" s="47"/>
      <c r="S138" s="138"/>
      <c r="T138" s="138"/>
      <c r="U138" s="257"/>
      <c r="V138" s="99"/>
      <c r="W138" s="68"/>
      <c r="X138" s="63"/>
    </row>
    <row r="139" spans="1:24" ht="31.5" hidden="1" outlineLevel="1" x14ac:dyDescent="0.2">
      <c r="A139" s="229"/>
      <c r="B139" s="20" t="s">
        <v>239</v>
      </c>
      <c r="C139" s="131">
        <v>6315376946</v>
      </c>
      <c r="D139" s="36" t="s">
        <v>320</v>
      </c>
      <c r="E139" s="13" t="s">
        <v>335</v>
      </c>
      <c r="F139" s="12" t="s">
        <v>184</v>
      </c>
      <c r="G139" s="77">
        <v>0.2</v>
      </c>
      <c r="H139" s="28"/>
      <c r="I139" s="29"/>
      <c r="J139" s="29"/>
      <c r="K139" s="26" t="str">
        <f t="shared" si="112"/>
        <v/>
      </c>
      <c r="L139" s="26" t="str">
        <f t="shared" si="112"/>
        <v/>
      </c>
      <c r="M139" s="154"/>
      <c r="N139" s="46">
        <v>2139</v>
      </c>
      <c r="O139" s="46">
        <v>2139</v>
      </c>
      <c r="P139" s="46">
        <v>2436.3200000000002</v>
      </c>
      <c r="Q139" s="51">
        <f t="shared" ref="Q139:R141" si="113">IFERROR(O139/N139*100,"")</f>
        <v>100</v>
      </c>
      <c r="R139" s="51">
        <f t="shared" si="113"/>
        <v>113.89995324918188</v>
      </c>
      <c r="S139" s="139"/>
      <c r="T139" s="150">
        <f t="shared" ref="T139:T141" si="114">S139/P139</f>
        <v>0</v>
      </c>
      <c r="U139" s="257"/>
      <c r="V139" s="68">
        <f>IF(G139=20%,ROUND(O139/1.2,2),IF(G139=5%,ROUND(O139/1.05,2),O139))</f>
        <v>1782.5</v>
      </c>
      <c r="W139" s="68">
        <f t="shared" ref="W139:W141" si="115">IF($G139=20%,ROUND(P139/1.2,2),IF($G139=5%,ROUND(P139/1.05,2),P139))</f>
        <v>2030.27</v>
      </c>
      <c r="X139" s="63" t="str">
        <f>IFERROR(W139/J139,"")</f>
        <v/>
      </c>
    </row>
    <row r="140" spans="1:24" ht="31.5" hidden="1" outlineLevel="1" x14ac:dyDescent="0.2">
      <c r="A140" s="229"/>
      <c r="B140" s="20" t="s">
        <v>126</v>
      </c>
      <c r="C140" s="131">
        <v>6315376946</v>
      </c>
      <c r="D140" s="36" t="s">
        <v>320</v>
      </c>
      <c r="E140" s="13" t="s">
        <v>335</v>
      </c>
      <c r="F140" s="12" t="s">
        <v>184</v>
      </c>
      <c r="G140" s="77">
        <v>0.2</v>
      </c>
      <c r="H140" s="28"/>
      <c r="I140" s="29"/>
      <c r="J140" s="29"/>
      <c r="K140" s="26" t="str">
        <f t="shared" si="112"/>
        <v/>
      </c>
      <c r="L140" s="26" t="str">
        <f t="shared" si="112"/>
        <v/>
      </c>
      <c r="M140" s="154"/>
      <c r="N140" s="46">
        <v>2699.27</v>
      </c>
      <c r="O140" s="46">
        <v>2699.27</v>
      </c>
      <c r="P140" s="46">
        <v>3074.47</v>
      </c>
      <c r="Q140" s="51">
        <f t="shared" si="113"/>
        <v>100</v>
      </c>
      <c r="R140" s="51">
        <f t="shared" si="113"/>
        <v>113.90005445916857</v>
      </c>
      <c r="S140" s="139"/>
      <c r="T140" s="150">
        <f t="shared" si="114"/>
        <v>0</v>
      </c>
      <c r="U140" s="257"/>
      <c r="V140" s="68">
        <f>IF(G140=20%,ROUND(O140/1.2,2),IF(G140=5%,ROUND(O140/1.05,2),O140))</f>
        <v>2249.39</v>
      </c>
      <c r="W140" s="68">
        <f t="shared" si="115"/>
        <v>2562.06</v>
      </c>
      <c r="X140" s="63" t="str">
        <f>IFERROR(W140/J140,"")</f>
        <v/>
      </c>
    </row>
    <row r="141" spans="1:24" ht="63" hidden="1" outlineLevel="1" x14ac:dyDescent="0.2">
      <c r="A141" s="229"/>
      <c r="B141" s="6" t="s">
        <v>243</v>
      </c>
      <c r="C141" s="131">
        <v>6315376946</v>
      </c>
      <c r="D141" s="36" t="s">
        <v>320</v>
      </c>
      <c r="E141" s="13" t="s">
        <v>335</v>
      </c>
      <c r="F141" s="12" t="s">
        <v>220</v>
      </c>
      <c r="G141" s="77">
        <v>0.2</v>
      </c>
      <c r="H141" s="21">
        <v>2754.24</v>
      </c>
      <c r="I141" s="21">
        <v>2754.24</v>
      </c>
      <c r="J141" s="21">
        <v>3137.08</v>
      </c>
      <c r="K141" s="22">
        <f t="shared" si="112"/>
        <v>100</v>
      </c>
      <c r="L141" s="22">
        <f t="shared" si="112"/>
        <v>113.90002323690021</v>
      </c>
      <c r="M141" s="133"/>
      <c r="N141" s="46">
        <v>3305.09</v>
      </c>
      <c r="O141" s="46">
        <v>3305.09</v>
      </c>
      <c r="P141" s="46">
        <v>3764.5</v>
      </c>
      <c r="Q141" s="51">
        <f t="shared" si="113"/>
        <v>100</v>
      </c>
      <c r="R141" s="51">
        <f t="shared" si="113"/>
        <v>113.90007533834176</v>
      </c>
      <c r="S141" s="139"/>
      <c r="T141" s="150">
        <f t="shared" si="114"/>
        <v>0</v>
      </c>
      <c r="U141" s="257"/>
      <c r="V141" s="68">
        <f>IF(G141=20%,ROUND(O141/1.2,2),IF(G141=5%,ROUND(O141/1.05,2),O141))</f>
        <v>2754.24</v>
      </c>
      <c r="W141" s="68">
        <f t="shared" si="115"/>
        <v>3137.08</v>
      </c>
      <c r="X141" s="63">
        <f>IFERROR(W141/J141,"")</f>
        <v>1</v>
      </c>
    </row>
    <row r="142" spans="1:24" hidden="1" outlineLevel="1" x14ac:dyDescent="0.2">
      <c r="A142" s="229"/>
      <c r="B142" s="5" t="s">
        <v>274</v>
      </c>
      <c r="C142" s="8">
        <v>3702070999</v>
      </c>
      <c r="D142" s="36"/>
      <c r="E142" s="43"/>
      <c r="F142" s="12"/>
      <c r="G142" s="77"/>
      <c r="H142" s="28"/>
      <c r="I142" s="29"/>
      <c r="J142" s="29"/>
      <c r="K142" s="26" t="str">
        <f t="shared" si="112"/>
        <v/>
      </c>
      <c r="L142" s="26" t="str">
        <f t="shared" si="112"/>
        <v/>
      </c>
      <c r="M142" s="154"/>
      <c r="N142" s="46"/>
      <c r="O142" s="48"/>
      <c r="P142" s="46"/>
      <c r="Q142" s="47"/>
      <c r="R142" s="47"/>
      <c r="S142" s="139"/>
      <c r="T142" s="139"/>
      <c r="U142" s="258" t="s">
        <v>498</v>
      </c>
      <c r="V142" s="97"/>
      <c r="W142" s="68"/>
      <c r="X142" s="63"/>
    </row>
    <row r="143" spans="1:24" hidden="1" outlineLevel="1" x14ac:dyDescent="0.2">
      <c r="A143" s="229"/>
      <c r="B143" s="104" t="s">
        <v>246</v>
      </c>
      <c r="C143" s="8">
        <v>3702070999</v>
      </c>
      <c r="D143" s="36" t="s">
        <v>320</v>
      </c>
      <c r="E143" s="13" t="s">
        <v>335</v>
      </c>
      <c r="F143" s="12" t="s">
        <v>118</v>
      </c>
      <c r="G143" s="77">
        <v>0.2</v>
      </c>
      <c r="H143" s="21">
        <v>1785.94</v>
      </c>
      <c r="I143" s="21">
        <v>1785.94</v>
      </c>
      <c r="J143" s="21">
        <v>2034.19</v>
      </c>
      <c r="K143" s="22">
        <f t="shared" si="112"/>
        <v>100</v>
      </c>
      <c r="L143" s="22">
        <f t="shared" si="112"/>
        <v>113.90024300928363</v>
      </c>
      <c r="M143" s="133"/>
      <c r="N143" s="47"/>
      <c r="O143" s="34"/>
      <c r="P143" s="47"/>
      <c r="Q143" s="47"/>
      <c r="R143" s="47"/>
      <c r="S143" s="138"/>
      <c r="T143" s="138"/>
      <c r="U143" s="258"/>
      <c r="V143" s="97"/>
      <c r="W143" s="68"/>
      <c r="X143" s="63"/>
    </row>
    <row r="144" spans="1:24" ht="31.5" hidden="1" outlineLevel="1" x14ac:dyDescent="0.2">
      <c r="A144" s="229"/>
      <c r="B144" s="105" t="s">
        <v>245</v>
      </c>
      <c r="C144" s="8">
        <v>3702070999</v>
      </c>
      <c r="D144" s="36" t="s">
        <v>320</v>
      </c>
      <c r="E144" s="13" t="s">
        <v>335</v>
      </c>
      <c r="F144" s="12" t="s">
        <v>118</v>
      </c>
      <c r="G144" s="77">
        <v>0.2</v>
      </c>
      <c r="H144" s="21">
        <v>2754.24</v>
      </c>
      <c r="I144" s="21">
        <v>2754.24</v>
      </c>
      <c r="J144" s="21">
        <v>3137.08</v>
      </c>
      <c r="K144" s="22">
        <f t="shared" si="112"/>
        <v>100</v>
      </c>
      <c r="L144" s="22">
        <f t="shared" si="112"/>
        <v>113.90002323690021</v>
      </c>
      <c r="M144" s="133"/>
      <c r="N144" s="47"/>
      <c r="O144" s="34"/>
      <c r="P144" s="47"/>
      <c r="Q144" s="47"/>
      <c r="R144" s="47"/>
      <c r="S144" s="138"/>
      <c r="T144" s="138"/>
      <c r="U144" s="258"/>
      <c r="V144" s="97"/>
      <c r="W144" s="68"/>
      <c r="X144" s="63"/>
    </row>
    <row r="145" spans="1:24" ht="47.25" hidden="1" outlineLevel="1" x14ac:dyDescent="0.2">
      <c r="A145" s="229"/>
      <c r="B145" s="20" t="s">
        <v>132</v>
      </c>
      <c r="C145" s="8">
        <v>3702070999</v>
      </c>
      <c r="D145" s="36" t="s">
        <v>320</v>
      </c>
      <c r="E145" s="13" t="s">
        <v>335</v>
      </c>
      <c r="F145" s="12" t="s">
        <v>184</v>
      </c>
      <c r="G145" s="77">
        <v>0.2</v>
      </c>
      <c r="H145" s="28"/>
      <c r="I145" s="29"/>
      <c r="J145" s="29"/>
      <c r="K145" s="26" t="str">
        <f t="shared" si="112"/>
        <v/>
      </c>
      <c r="L145" s="26" t="str">
        <f t="shared" si="112"/>
        <v/>
      </c>
      <c r="M145" s="154"/>
      <c r="N145" s="46">
        <v>3010.61</v>
      </c>
      <c r="O145" s="46">
        <v>3010.61</v>
      </c>
      <c r="P145" s="46">
        <v>3429.08</v>
      </c>
      <c r="Q145" s="51">
        <f>IFERROR(O145/N145*100,"")</f>
        <v>100</v>
      </c>
      <c r="R145" s="51">
        <f t="shared" ref="R145:R146" si="116">IFERROR(P145/O145*100,"")</f>
        <v>113.89984089603102</v>
      </c>
      <c r="S145" s="139"/>
      <c r="T145" s="150">
        <f t="shared" ref="T145:T146" si="117">S145/P145</f>
        <v>0</v>
      </c>
      <c r="U145" s="258"/>
      <c r="V145" s="68">
        <f>IF(G145=20%,ROUND(O145/1.2,2),IF(G145=5%,ROUND(O145/1.05,2),O145))</f>
        <v>2508.84</v>
      </c>
      <c r="W145" s="68">
        <f t="shared" ref="W145:W146" si="118">IF($G145=20%,ROUND(P145/1.2,2),IF($G145=5%,ROUND(P145/1.05,2),P145))</f>
        <v>2857.57</v>
      </c>
      <c r="X145" s="63" t="str">
        <f>IFERROR(W145/J145,"")</f>
        <v/>
      </c>
    </row>
    <row r="146" spans="1:24" ht="37.5" hidden="1" customHeight="1" outlineLevel="1" x14ac:dyDescent="0.2">
      <c r="A146" s="229"/>
      <c r="B146" s="20" t="s">
        <v>133</v>
      </c>
      <c r="C146" s="8">
        <v>3702070999</v>
      </c>
      <c r="D146" s="36" t="s">
        <v>320</v>
      </c>
      <c r="E146" s="13" t="s">
        <v>335</v>
      </c>
      <c r="F146" s="12" t="s">
        <v>184</v>
      </c>
      <c r="G146" s="77">
        <v>0.2</v>
      </c>
      <c r="H146" s="28"/>
      <c r="I146" s="29"/>
      <c r="J146" s="29"/>
      <c r="K146" s="26" t="str">
        <f t="shared" si="112"/>
        <v/>
      </c>
      <c r="L146" s="26" t="str">
        <f t="shared" si="112"/>
        <v/>
      </c>
      <c r="M146" s="154"/>
      <c r="N146" s="46">
        <v>2012.36</v>
      </c>
      <c r="O146" s="46">
        <v>2012.36</v>
      </c>
      <c r="P146" s="46">
        <v>2292.08</v>
      </c>
      <c r="Q146" s="51">
        <f>IFERROR(O146/N146*100,"")</f>
        <v>100</v>
      </c>
      <c r="R146" s="51">
        <f t="shared" si="116"/>
        <v>113.90009739807986</v>
      </c>
      <c r="S146" s="139"/>
      <c r="T146" s="150">
        <f t="shared" si="117"/>
        <v>0</v>
      </c>
      <c r="U146" s="258"/>
      <c r="V146" s="68">
        <f>IF(G146=20%,ROUND(O146/1.2,2),IF(G146=5%,ROUND(O146/1.05,2),O146))</f>
        <v>1676.97</v>
      </c>
      <c r="W146" s="68">
        <f t="shared" si="118"/>
        <v>1910.07</v>
      </c>
      <c r="X146" s="63" t="str">
        <f>IFERROR(W146/J146,"")</f>
        <v/>
      </c>
    </row>
    <row r="147" spans="1:24" ht="47.25" hidden="1" outlineLevel="1" x14ac:dyDescent="0.2">
      <c r="A147" s="229"/>
      <c r="B147" s="105" t="s">
        <v>244</v>
      </c>
      <c r="C147" s="8">
        <v>3702070999</v>
      </c>
      <c r="D147" s="36" t="s">
        <v>320</v>
      </c>
      <c r="E147" s="43"/>
      <c r="F147" s="12"/>
      <c r="G147" s="77"/>
      <c r="H147" s="21">
        <v>2249.39</v>
      </c>
      <c r="I147" s="21" t="s">
        <v>431</v>
      </c>
      <c r="J147" s="21" t="s">
        <v>431</v>
      </c>
      <c r="K147" s="26" t="str">
        <f t="shared" si="112"/>
        <v/>
      </c>
      <c r="L147" s="26" t="str">
        <f t="shared" si="112"/>
        <v/>
      </c>
      <c r="M147" s="133"/>
      <c r="N147" s="47"/>
      <c r="O147" s="34"/>
      <c r="P147" s="47"/>
      <c r="Q147" s="47"/>
      <c r="R147" s="47"/>
      <c r="S147" s="138"/>
      <c r="T147" s="138"/>
      <c r="U147" s="258"/>
      <c r="V147" s="97"/>
      <c r="W147" s="68"/>
      <c r="X147" s="63"/>
    </row>
    <row r="148" spans="1:24" ht="120" hidden="1" outlineLevel="1" x14ac:dyDescent="0.2">
      <c r="A148" s="229"/>
      <c r="B148" s="5" t="s">
        <v>317</v>
      </c>
      <c r="C148" s="8">
        <v>3711042927</v>
      </c>
      <c r="D148" s="36" t="s">
        <v>320</v>
      </c>
      <c r="E148" s="13" t="s">
        <v>335</v>
      </c>
      <c r="F148" s="12" t="s">
        <v>220</v>
      </c>
      <c r="G148" s="77">
        <v>0.2</v>
      </c>
      <c r="H148" s="21">
        <v>2452.9299999999998</v>
      </c>
      <c r="I148" s="21">
        <v>2452.9299999999998</v>
      </c>
      <c r="J148" s="21">
        <v>2793.89</v>
      </c>
      <c r="K148" s="22">
        <f t="shared" si="112"/>
        <v>100</v>
      </c>
      <c r="L148" s="22">
        <f t="shared" si="112"/>
        <v>113.90011129547113</v>
      </c>
      <c r="M148" s="133"/>
      <c r="N148" s="46">
        <v>2943.52</v>
      </c>
      <c r="O148" s="46">
        <v>2943.52</v>
      </c>
      <c r="P148" s="46">
        <v>3352.67</v>
      </c>
      <c r="Q148" s="51">
        <f>IFERROR(O148/N148*100,"")</f>
        <v>100</v>
      </c>
      <c r="R148" s="51">
        <f t="shared" ref="R148" si="119">IFERROR(P148/O148*100,"")</f>
        <v>113.90002446050987</v>
      </c>
      <c r="S148" s="139"/>
      <c r="T148" s="150">
        <f>S148/P148</f>
        <v>0</v>
      </c>
      <c r="U148" s="124" t="s">
        <v>499</v>
      </c>
      <c r="V148" s="68">
        <f>IF(G148=20%,ROUND(O148/1.2,2),IF(G148=5%,ROUND(O148/1.05,2),O148))</f>
        <v>2452.9299999999998</v>
      </c>
      <c r="W148" s="68">
        <f>IF($G148=20%,ROUND(P148/1.2,2),IF($G148=5%,ROUND(P148/1.05,2),P148))</f>
        <v>2793.89</v>
      </c>
      <c r="X148" s="63">
        <f>IFERROR(W148/J148,"")</f>
        <v>1</v>
      </c>
    </row>
    <row r="149" spans="1:24" ht="31.5" hidden="1" outlineLevel="1" collapsed="1" x14ac:dyDescent="0.2">
      <c r="A149" s="242" t="s">
        <v>21</v>
      </c>
      <c r="B149" s="5" t="s">
        <v>262</v>
      </c>
      <c r="C149" s="8">
        <v>3702548604</v>
      </c>
      <c r="D149" s="36" t="s">
        <v>258</v>
      </c>
      <c r="E149" s="13"/>
      <c r="F149" s="12"/>
      <c r="G149" s="77"/>
      <c r="H149" s="21"/>
      <c r="I149" s="21"/>
      <c r="J149" s="21"/>
      <c r="K149" s="22"/>
      <c r="L149" s="22"/>
      <c r="M149" s="133"/>
      <c r="N149" s="46"/>
      <c r="O149" s="46"/>
      <c r="P149" s="46"/>
      <c r="Q149" s="46"/>
      <c r="R149" s="46"/>
      <c r="S149" s="139"/>
      <c r="T149" s="139"/>
      <c r="U149" s="124"/>
      <c r="W149" s="68"/>
      <c r="X149" s="63"/>
    </row>
    <row r="150" spans="1:24" hidden="1" outlineLevel="1" x14ac:dyDescent="0.2">
      <c r="A150" s="243"/>
      <c r="B150" s="259" t="s">
        <v>115</v>
      </c>
      <c r="C150" s="8">
        <v>3702548604</v>
      </c>
      <c r="D150" s="36" t="s">
        <v>258</v>
      </c>
      <c r="E150" s="13" t="s">
        <v>492</v>
      </c>
      <c r="F150" s="12" t="s">
        <v>117</v>
      </c>
      <c r="G150" s="77" t="s">
        <v>387</v>
      </c>
      <c r="H150" s="21">
        <v>2053.3000000000002</v>
      </c>
      <c r="I150" s="21">
        <v>1888.81</v>
      </c>
      <c r="J150" s="21"/>
      <c r="K150" s="22">
        <f t="shared" ref="K150:L156" si="120">IFERROR(I150/H150*100,"")</f>
        <v>91.988993327813745</v>
      </c>
      <c r="L150" s="22"/>
      <c r="M150" s="133"/>
      <c r="N150" s="47"/>
      <c r="O150" s="47"/>
      <c r="P150" s="47"/>
      <c r="Q150" s="47"/>
      <c r="R150" s="47"/>
      <c r="S150" s="138"/>
      <c r="T150" s="138"/>
      <c r="U150" s="261" t="s">
        <v>495</v>
      </c>
      <c r="W150" s="68"/>
      <c r="X150" s="63"/>
    </row>
    <row r="151" spans="1:24" hidden="1" outlineLevel="1" x14ac:dyDescent="0.2">
      <c r="A151" s="243"/>
      <c r="B151" s="260"/>
      <c r="C151" s="8">
        <v>3702548604</v>
      </c>
      <c r="D151" s="36" t="s">
        <v>258</v>
      </c>
      <c r="E151" s="13" t="s">
        <v>489</v>
      </c>
      <c r="F151" s="82" t="s">
        <v>118</v>
      </c>
      <c r="G151" s="83">
        <v>0.05</v>
      </c>
      <c r="H151" s="21"/>
      <c r="I151" s="21">
        <v>1888.81</v>
      </c>
      <c r="J151" s="21">
        <v>1888.81</v>
      </c>
      <c r="K151" s="22" t="str">
        <f t="shared" si="120"/>
        <v/>
      </c>
      <c r="L151" s="22">
        <f t="shared" si="120"/>
        <v>100</v>
      </c>
      <c r="M151" s="133"/>
      <c r="N151" s="47"/>
      <c r="O151" s="47"/>
      <c r="P151" s="47"/>
      <c r="Q151" s="47"/>
      <c r="R151" s="47"/>
      <c r="S151" s="138"/>
      <c r="T151" s="138"/>
      <c r="U151" s="262"/>
      <c r="W151" s="68"/>
      <c r="X151" s="63"/>
    </row>
    <row r="152" spans="1:24" hidden="1" outlineLevel="1" x14ac:dyDescent="0.2">
      <c r="A152" s="243"/>
      <c r="B152" s="5" t="s">
        <v>134</v>
      </c>
      <c r="C152" s="8">
        <v>3704010748</v>
      </c>
      <c r="D152" s="36"/>
      <c r="E152" s="43"/>
      <c r="F152" s="12"/>
      <c r="G152" s="77"/>
      <c r="H152" s="21"/>
      <c r="I152" s="23"/>
      <c r="J152" s="23"/>
      <c r="K152" s="22" t="str">
        <f t="shared" si="120"/>
        <v/>
      </c>
      <c r="L152" s="22" t="str">
        <f t="shared" si="120"/>
        <v/>
      </c>
      <c r="M152" s="133"/>
      <c r="N152" s="47"/>
      <c r="O152" s="34"/>
      <c r="P152" s="47"/>
      <c r="Q152" s="47" t="str">
        <f t="shared" ref="Q152:R156" si="121">IFERROR(O152/N152*100,"")</f>
        <v/>
      </c>
      <c r="R152" s="47" t="str">
        <f t="shared" si="121"/>
        <v/>
      </c>
      <c r="S152" s="138"/>
      <c r="T152" s="138"/>
      <c r="U152" s="254" t="s">
        <v>447</v>
      </c>
      <c r="X152" s="64"/>
    </row>
    <row r="153" spans="1:24" hidden="1" outlineLevel="1" x14ac:dyDescent="0.2">
      <c r="A153" s="243"/>
      <c r="B153" s="74" t="s">
        <v>27</v>
      </c>
      <c r="C153" s="8">
        <v>3704010748</v>
      </c>
      <c r="D153" s="36" t="s">
        <v>263</v>
      </c>
      <c r="E153" s="13" t="s">
        <v>562</v>
      </c>
      <c r="F153" s="82" t="s">
        <v>220</v>
      </c>
      <c r="G153" s="83">
        <v>0.05</v>
      </c>
      <c r="H153" s="21">
        <v>6248.62</v>
      </c>
      <c r="I153" s="21">
        <v>6248.62</v>
      </c>
      <c r="J153" s="21">
        <v>6598.17</v>
      </c>
      <c r="K153" s="22">
        <f t="shared" si="120"/>
        <v>100</v>
      </c>
      <c r="L153" s="22">
        <f t="shared" si="120"/>
        <v>105.59403516296399</v>
      </c>
      <c r="M153" s="133"/>
      <c r="N153" s="46">
        <v>3486.57</v>
      </c>
      <c r="O153" s="46">
        <v>3486.57</v>
      </c>
      <c r="P153" s="106">
        <v>3729.4</v>
      </c>
      <c r="Q153" s="47">
        <f t="shared" si="121"/>
        <v>100</v>
      </c>
      <c r="R153" s="47">
        <f t="shared" si="121"/>
        <v>106.96472464341747</v>
      </c>
      <c r="S153" s="139"/>
      <c r="T153" s="150"/>
      <c r="U153" s="254"/>
      <c r="V153" s="68">
        <f>IF(G153=20%,ROUND(O153/1.2,2),IF(G153=5%,ROUND(O153/1.05,2),O153))</f>
        <v>3320.54</v>
      </c>
      <c r="W153" s="68">
        <f t="shared" ref="W153:W154" si="122">IF($G153=20%,ROUND(P153/1.2,2),IF($G153=5%,ROUND(P153/1.05,2),P153))</f>
        <v>3551.81</v>
      </c>
      <c r="X153" s="63">
        <f>IFERROR(W153/J153,"")</f>
        <v>0.53830228684620129</v>
      </c>
    </row>
    <row r="154" spans="1:24" hidden="1" outlineLevel="1" x14ac:dyDescent="0.2">
      <c r="A154" s="243"/>
      <c r="B154" s="74" t="s">
        <v>28</v>
      </c>
      <c r="C154" s="8">
        <v>3704010748</v>
      </c>
      <c r="D154" s="36" t="s">
        <v>263</v>
      </c>
      <c r="E154" s="13" t="s">
        <v>562</v>
      </c>
      <c r="F154" s="82" t="s">
        <v>220</v>
      </c>
      <c r="G154" s="83">
        <v>0.05</v>
      </c>
      <c r="H154" s="21">
        <v>6276.19</v>
      </c>
      <c r="I154" s="21">
        <v>6276.19</v>
      </c>
      <c r="J154" s="21">
        <v>7097.01</v>
      </c>
      <c r="K154" s="22">
        <f t="shared" si="120"/>
        <v>100</v>
      </c>
      <c r="L154" s="22">
        <f t="shared" si="120"/>
        <v>113.07831662202707</v>
      </c>
      <c r="M154" s="133"/>
      <c r="N154" s="46">
        <v>3486.57</v>
      </c>
      <c r="O154" s="46">
        <v>3486.57</v>
      </c>
      <c r="P154" s="106">
        <v>3729.4</v>
      </c>
      <c r="Q154" s="47">
        <f t="shared" si="121"/>
        <v>100</v>
      </c>
      <c r="R154" s="47">
        <f t="shared" si="121"/>
        <v>106.96472464341747</v>
      </c>
      <c r="S154" s="139"/>
      <c r="T154" s="150"/>
      <c r="U154" s="254"/>
      <c r="V154" s="68">
        <f>IF(G154=20%,ROUND(O154/1.2,2),IF(G154=5%,ROUND(O154/1.05,2),O154))</f>
        <v>3320.54</v>
      </c>
      <c r="W154" s="68">
        <f t="shared" si="122"/>
        <v>3551.81</v>
      </c>
      <c r="X154" s="63">
        <f>IFERROR(W154/J154,"")</f>
        <v>0.50046568907187672</v>
      </c>
    </row>
    <row r="155" spans="1:24" collapsed="1" x14ac:dyDescent="0.2">
      <c r="A155" s="243"/>
      <c r="B155" s="49" t="s">
        <v>114</v>
      </c>
      <c r="C155" s="8">
        <v>3704010949</v>
      </c>
      <c r="D155" s="127"/>
      <c r="E155" s="43"/>
      <c r="F155" s="12"/>
      <c r="G155" s="77"/>
      <c r="H155" s="21"/>
      <c r="I155" s="23"/>
      <c r="J155" s="23"/>
      <c r="K155" s="22" t="str">
        <f t="shared" si="120"/>
        <v/>
      </c>
      <c r="L155" s="22" t="str">
        <f t="shared" si="120"/>
        <v/>
      </c>
      <c r="M155" s="133"/>
      <c r="N155" s="47"/>
      <c r="O155" s="34"/>
      <c r="P155" s="47"/>
      <c r="Q155" s="47" t="str">
        <f t="shared" si="121"/>
        <v/>
      </c>
      <c r="R155" s="47" t="str">
        <f t="shared" si="121"/>
        <v/>
      </c>
      <c r="S155" s="138"/>
      <c r="T155" s="138"/>
      <c r="U155" s="254" t="s">
        <v>448</v>
      </c>
      <c r="X155" s="64"/>
    </row>
    <row r="156" spans="1:24" x14ac:dyDescent="0.2">
      <c r="A156" s="243"/>
      <c r="B156" s="74" t="s">
        <v>115</v>
      </c>
      <c r="C156" s="8">
        <v>3704010949</v>
      </c>
      <c r="D156" s="36" t="s">
        <v>258</v>
      </c>
      <c r="E156" s="13" t="s">
        <v>335</v>
      </c>
      <c r="F156" s="12" t="s">
        <v>117</v>
      </c>
      <c r="G156" s="77" t="s">
        <v>387</v>
      </c>
      <c r="H156" s="21">
        <v>2922.1</v>
      </c>
      <c r="I156" s="21">
        <v>2594.75</v>
      </c>
      <c r="J156" s="21">
        <v>2596.44</v>
      </c>
      <c r="K156" s="22">
        <f t="shared" si="120"/>
        <v>88.797440197118519</v>
      </c>
      <c r="L156" s="22">
        <f t="shared" si="120"/>
        <v>100.06513151556027</v>
      </c>
      <c r="M156" s="159">
        <v>2953.0171342826779</v>
      </c>
      <c r="N156" s="46">
        <v>2922.1</v>
      </c>
      <c r="O156" s="46">
        <v>2594.75</v>
      </c>
      <c r="P156" s="46">
        <v>2596.44</v>
      </c>
      <c r="Q156" s="51">
        <f t="shared" si="121"/>
        <v>88.797440197118519</v>
      </c>
      <c r="R156" s="51">
        <f t="shared" si="121"/>
        <v>100.06513151556027</v>
      </c>
      <c r="S156" s="139">
        <f t="shared" ref="S156" si="123">IF(G156="нет",MIN(M156,P156*S$4),MIN(M156*(1+G156),P156*S$4))</f>
        <v>2908.0128</v>
      </c>
      <c r="T156" s="150">
        <f>S156/P156</f>
        <v>1.1199999999999999</v>
      </c>
      <c r="U156" s="254"/>
      <c r="V156" s="68">
        <f>IF(G156=20%,ROUND(O156/1.2,2),IF(G156=5%,ROUND(O156/1.05,2),O156))</f>
        <v>2594.75</v>
      </c>
      <c r="W156" s="68">
        <f>IF($G156=20%,ROUND(P156/1.2,2),IF($G156=5%,ROUND(P156/1.05,2),P156))</f>
        <v>2596.44</v>
      </c>
      <c r="X156" s="65">
        <f>IFERROR(W156/J156,"")</f>
        <v>1</v>
      </c>
    </row>
    <row r="157" spans="1:24" x14ac:dyDescent="0.2">
      <c r="A157" s="243"/>
      <c r="B157" s="49" t="s">
        <v>267</v>
      </c>
      <c r="C157" s="8">
        <v>3700001870</v>
      </c>
      <c r="D157" s="36"/>
      <c r="E157" s="13"/>
      <c r="F157" s="12"/>
      <c r="G157" s="77"/>
      <c r="H157" s="21"/>
      <c r="I157" s="23"/>
      <c r="J157" s="21"/>
      <c r="K157" s="22"/>
      <c r="L157" s="22"/>
      <c r="M157" s="133"/>
      <c r="N157" s="46"/>
      <c r="O157" s="48"/>
      <c r="P157" s="46"/>
      <c r="Q157" s="47"/>
      <c r="R157" s="47"/>
      <c r="S157" s="139"/>
      <c r="T157" s="139"/>
      <c r="U157" s="89"/>
      <c r="V157" s="97"/>
      <c r="W157" s="68"/>
      <c r="X157" s="63"/>
    </row>
    <row r="158" spans="1:24" ht="30" x14ac:dyDescent="0.2">
      <c r="A158" s="243"/>
      <c r="B158" s="74" t="s">
        <v>135</v>
      </c>
      <c r="C158" s="8">
        <v>3700001870</v>
      </c>
      <c r="D158" s="36" t="s">
        <v>265</v>
      </c>
      <c r="E158" s="13" t="s">
        <v>335</v>
      </c>
      <c r="F158" s="12" t="s">
        <v>117</v>
      </c>
      <c r="G158" s="77" t="s">
        <v>387</v>
      </c>
      <c r="H158" s="21">
        <v>3297.36</v>
      </c>
      <c r="I158" s="21">
        <v>3297.36</v>
      </c>
      <c r="J158" s="21">
        <v>4425.2700000000004</v>
      </c>
      <c r="K158" s="22">
        <f t="shared" ref="K158:L191" si="124">IFERROR(I158/H158*100,"")</f>
        <v>100</v>
      </c>
      <c r="L158" s="22">
        <f t="shared" si="124"/>
        <v>134.20645607395008</v>
      </c>
      <c r="M158" s="133">
        <f t="shared" ref="M158:M159" si="125">J158*M$4</f>
        <v>4863.3717300000008</v>
      </c>
      <c r="N158" s="46">
        <v>3486.57</v>
      </c>
      <c r="O158" s="46">
        <v>3297.36</v>
      </c>
      <c r="P158" s="106">
        <v>3729.4</v>
      </c>
      <c r="Q158" s="51">
        <f>IFERROR(O158/N158*100,"")</f>
        <v>94.57317650298144</v>
      </c>
      <c r="R158" s="47">
        <f>IFERROR(P158/O158*100,"")</f>
        <v>113.102603294757</v>
      </c>
      <c r="S158" s="139">
        <f t="shared" ref="S158:S159" si="126">IF(G158="нет",MIN(M158,P158*S$4),MIN(M158*(1+G158),P158*S$4))</f>
        <v>4176.9279999999999</v>
      </c>
      <c r="T158" s="150">
        <f t="shared" ref="T158:T159" si="127">S158/P158</f>
        <v>1.1199999999999999</v>
      </c>
      <c r="U158" s="124" t="s">
        <v>449</v>
      </c>
      <c r="V158" s="68">
        <f>IF(G158=20%,ROUND(O158/1.2,2),IF(G158=5%,ROUND(O158/1.05,2),O158))</f>
        <v>3297.36</v>
      </c>
      <c r="W158" s="68">
        <f t="shared" ref="W158:W159" si="128">IF($G158=20%,ROUND(P158/1.2,2),IF($G158=5%,ROUND(P158/1.05,2),P158))</f>
        <v>3729.4</v>
      </c>
      <c r="X158" s="63">
        <f>IFERROR(W158/J158,"")</f>
        <v>0.84275083780198712</v>
      </c>
    </row>
    <row r="159" spans="1:24" x14ac:dyDescent="0.2">
      <c r="A159" s="243"/>
      <c r="B159" s="5" t="s">
        <v>136</v>
      </c>
      <c r="C159" s="8">
        <v>3704010434</v>
      </c>
      <c r="D159" s="36" t="s">
        <v>258</v>
      </c>
      <c r="E159" s="13" t="s">
        <v>335</v>
      </c>
      <c r="F159" s="82" t="s">
        <v>220</v>
      </c>
      <c r="G159" s="83">
        <v>0.05</v>
      </c>
      <c r="H159" s="21">
        <v>3504.03</v>
      </c>
      <c r="I159" s="21">
        <v>3225.65</v>
      </c>
      <c r="J159" s="21">
        <v>3537.79</v>
      </c>
      <c r="K159" s="22">
        <f t="shared" si="124"/>
        <v>92.055433315354023</v>
      </c>
      <c r="L159" s="22">
        <f t="shared" si="124"/>
        <v>109.67680932525228</v>
      </c>
      <c r="M159" s="133">
        <f t="shared" si="125"/>
        <v>3888.0312100000001</v>
      </c>
      <c r="N159" s="46">
        <v>2771.94</v>
      </c>
      <c r="O159" s="46">
        <v>2771.94</v>
      </c>
      <c r="P159" s="46">
        <v>3154.47</v>
      </c>
      <c r="Q159" s="47">
        <f>IFERROR(O159/N159*100,"")</f>
        <v>100</v>
      </c>
      <c r="R159" s="47">
        <f>IFERROR(P159/O159*100,"")</f>
        <v>113.80008225286259</v>
      </c>
      <c r="S159" s="139">
        <f t="shared" si="126"/>
        <v>3533.0063999999993</v>
      </c>
      <c r="T159" s="150">
        <f t="shared" si="127"/>
        <v>1.1199999999999999</v>
      </c>
      <c r="U159" s="124" t="s">
        <v>384</v>
      </c>
      <c r="V159" s="68">
        <f>IF(G159=20%,ROUND(O159/1.2,2),IF(G159=5%,ROUND(O159/1.05,2),O159))</f>
        <v>2639.94</v>
      </c>
      <c r="W159" s="68">
        <f t="shared" si="128"/>
        <v>3004.26</v>
      </c>
      <c r="X159" s="63">
        <f>IFERROR(W159/J159,"")</f>
        <v>0.84919116171395148</v>
      </c>
    </row>
    <row r="160" spans="1:24" ht="31.5" hidden="1" outlineLevel="1" x14ac:dyDescent="0.2">
      <c r="A160" s="243"/>
      <c r="B160" s="5" t="s">
        <v>62</v>
      </c>
      <c r="C160" s="8">
        <v>7704784450</v>
      </c>
      <c r="D160" s="36" t="s">
        <v>263</v>
      </c>
      <c r="E160" s="13" t="s">
        <v>335</v>
      </c>
      <c r="F160" s="12" t="s">
        <v>118</v>
      </c>
      <c r="G160" s="77">
        <v>0.2</v>
      </c>
      <c r="H160" s="21">
        <v>1657.79</v>
      </c>
      <c r="I160" s="21">
        <v>1509.37</v>
      </c>
      <c r="J160" s="21">
        <v>1686.28</v>
      </c>
      <c r="K160" s="22">
        <f t="shared" si="124"/>
        <v>91.047116944848256</v>
      </c>
      <c r="L160" s="22">
        <f t="shared" si="124"/>
        <v>111.72078416822913</v>
      </c>
      <c r="M160" s="133"/>
      <c r="N160" s="47"/>
      <c r="O160" s="47"/>
      <c r="P160" s="47"/>
      <c r="Q160" s="47"/>
      <c r="R160" s="47"/>
      <c r="S160" s="138"/>
      <c r="T160" s="138"/>
      <c r="U160" s="124" t="s">
        <v>383</v>
      </c>
      <c r="W160" s="68"/>
      <c r="X160" s="63"/>
    </row>
    <row r="161" spans="1:24" collapsed="1" x14ac:dyDescent="0.2">
      <c r="A161" s="243"/>
      <c r="B161" s="5" t="s">
        <v>24</v>
      </c>
      <c r="C161" s="8">
        <v>3730001965</v>
      </c>
      <c r="D161" s="36"/>
      <c r="E161" s="13"/>
      <c r="F161" s="12"/>
      <c r="G161" s="77"/>
      <c r="H161" s="21"/>
      <c r="I161" s="23"/>
      <c r="J161" s="21"/>
      <c r="K161" s="22"/>
      <c r="L161" s="22"/>
      <c r="M161" s="133"/>
      <c r="N161" s="47"/>
      <c r="O161" s="34"/>
      <c r="P161" s="47"/>
      <c r="Q161" s="47"/>
      <c r="R161" s="47"/>
      <c r="S161" s="138"/>
      <c r="T161" s="138"/>
      <c r="U161" s="89"/>
      <c r="V161" s="97"/>
      <c r="W161" s="68"/>
      <c r="X161" s="63"/>
    </row>
    <row r="162" spans="1:24" x14ac:dyDescent="0.2">
      <c r="A162" s="243"/>
      <c r="B162" s="74" t="s">
        <v>321</v>
      </c>
      <c r="C162" s="131">
        <v>3730001965</v>
      </c>
      <c r="D162" s="36" t="s">
        <v>258</v>
      </c>
      <c r="E162" s="13" t="s">
        <v>335</v>
      </c>
      <c r="F162" s="12" t="s">
        <v>220</v>
      </c>
      <c r="G162" s="77">
        <v>0.2</v>
      </c>
      <c r="H162" s="21">
        <v>2600.21</v>
      </c>
      <c r="I162" s="21">
        <v>2600.21</v>
      </c>
      <c r="J162" s="21">
        <v>2724.44</v>
      </c>
      <c r="K162" s="22">
        <f t="shared" si="124"/>
        <v>100</v>
      </c>
      <c r="L162" s="22">
        <f t="shared" si="124"/>
        <v>104.77769103264735</v>
      </c>
      <c r="M162" s="159">
        <v>3719.5654368369546</v>
      </c>
      <c r="N162" s="46">
        <v>3120.25</v>
      </c>
      <c r="O162" s="46">
        <v>3120.25</v>
      </c>
      <c r="P162" s="46">
        <v>3269.33</v>
      </c>
      <c r="Q162" s="47">
        <f t="shared" ref="Q162:R172" si="129">IFERROR(O162/N162*100,"")</f>
        <v>100</v>
      </c>
      <c r="R162" s="51">
        <f t="shared" si="129"/>
        <v>104.77782228988062</v>
      </c>
      <c r="S162" s="139">
        <f t="shared" ref="S162" si="130">IF(G162="нет",MIN(M162,P162*S$4),MIN(M162*(1+G162),P162*S$4))</f>
        <v>3661.6495999999997</v>
      </c>
      <c r="T162" s="150">
        <f>S162/P162</f>
        <v>1.1199999999999999</v>
      </c>
      <c r="U162" s="124" t="s">
        <v>358</v>
      </c>
      <c r="V162" s="68">
        <f>IF(G162=20%,ROUND(O162/1.2,2),IF(G162=5%,ROUND(O162/1.05,2),O162))</f>
        <v>2600.21</v>
      </c>
      <c r="W162" s="68">
        <f>IF($G162=20%,ROUND(P162/1.2,2),IF($G162=5%,ROUND(P162/1.05,2),P162))</f>
        <v>2724.44</v>
      </c>
      <c r="X162" s="65">
        <f>IFERROR(W162/J162,"")</f>
        <v>1</v>
      </c>
    </row>
    <row r="163" spans="1:24" s="114" customFormat="1" x14ac:dyDescent="0.2">
      <c r="A163" s="243"/>
      <c r="B163" s="49" t="s">
        <v>210</v>
      </c>
      <c r="C163" s="131">
        <v>3711050614</v>
      </c>
      <c r="D163" s="109"/>
      <c r="E163" s="12"/>
      <c r="F163" s="12"/>
      <c r="G163" s="77"/>
      <c r="H163" s="21"/>
      <c r="I163" s="21"/>
      <c r="J163" s="21"/>
      <c r="K163" s="22" t="str">
        <f t="shared" si="124"/>
        <v/>
      </c>
      <c r="L163" s="22" t="str">
        <f t="shared" si="124"/>
        <v/>
      </c>
      <c r="M163" s="133"/>
      <c r="N163" s="46"/>
      <c r="O163" s="46"/>
      <c r="P163" s="46"/>
      <c r="Q163" s="47" t="str">
        <f t="shared" si="129"/>
        <v/>
      </c>
      <c r="R163" s="47" t="str">
        <f t="shared" si="129"/>
        <v/>
      </c>
      <c r="S163" s="139"/>
      <c r="T163" s="146"/>
      <c r="U163" s="110"/>
      <c r="V163" s="111"/>
      <c r="W163" s="112"/>
      <c r="X163" s="113"/>
    </row>
    <row r="164" spans="1:24" x14ac:dyDescent="0.2">
      <c r="A164" s="243"/>
      <c r="B164" s="6" t="s">
        <v>69</v>
      </c>
      <c r="C164" s="131">
        <v>3711050614</v>
      </c>
      <c r="D164" s="36" t="s">
        <v>341</v>
      </c>
      <c r="E164" s="13" t="s">
        <v>491</v>
      </c>
      <c r="F164" s="82" t="s">
        <v>220</v>
      </c>
      <c r="G164" s="83">
        <v>0.05</v>
      </c>
      <c r="H164" s="21">
        <v>3287.2</v>
      </c>
      <c r="I164" s="21">
        <v>3287.2</v>
      </c>
      <c r="J164" s="21">
        <v>4447.08</v>
      </c>
      <c r="K164" s="22">
        <f t="shared" si="124"/>
        <v>100</v>
      </c>
      <c r="L164" s="22">
        <f t="shared" si="124"/>
        <v>135.28474081284983</v>
      </c>
      <c r="M164" s="133">
        <f>J164*M$4</f>
        <v>4887.3409199999996</v>
      </c>
      <c r="N164" s="46">
        <v>3287.2</v>
      </c>
      <c r="O164" s="46">
        <v>3287.2</v>
      </c>
      <c r="P164" s="46">
        <v>3729.4</v>
      </c>
      <c r="Q164" s="47">
        <f t="shared" si="129"/>
        <v>100</v>
      </c>
      <c r="R164" s="47">
        <f t="shared" si="129"/>
        <v>113.45217814553421</v>
      </c>
      <c r="S164" s="139">
        <f t="shared" ref="S164:S167" si="131">IF(G164="нет",MIN(M164,P164*S$4),MIN(M164*(1+G164),P164*S$4))</f>
        <v>4176.9279999999999</v>
      </c>
      <c r="T164" s="150">
        <f t="shared" ref="T164:T167" si="132">S164/P164</f>
        <v>1.1199999999999999</v>
      </c>
      <c r="U164" s="124" t="s">
        <v>490</v>
      </c>
      <c r="V164" s="68">
        <f>IF(G164=20%,ROUND(O164/1.2,2),IF(G164=5%,ROUND(O164/1.05,2),O164))</f>
        <v>3130.67</v>
      </c>
      <c r="W164" s="68">
        <f t="shared" ref="W164:W167" si="133">IF($G164=20%,ROUND(P164/1.2,2),IF($G164=5%,ROUND(P164/1.05,2),P164))</f>
        <v>3551.81</v>
      </c>
      <c r="X164" s="63">
        <f>IFERROR(W164/J164,"")</f>
        <v>0.79868363060705005</v>
      </c>
    </row>
    <row r="165" spans="1:24" x14ac:dyDescent="0.2">
      <c r="A165" s="243"/>
      <c r="B165" s="74" t="s">
        <v>27</v>
      </c>
      <c r="C165" s="131">
        <v>3711050614</v>
      </c>
      <c r="D165" s="36" t="s">
        <v>418</v>
      </c>
      <c r="E165" s="13" t="s">
        <v>563</v>
      </c>
      <c r="F165" s="82" t="s">
        <v>220</v>
      </c>
      <c r="G165" s="83">
        <v>0.05</v>
      </c>
      <c r="H165" s="21"/>
      <c r="I165" s="21"/>
      <c r="J165" s="21">
        <v>9515.0499999999993</v>
      </c>
      <c r="K165" s="22" t="str">
        <f t="shared" si="124"/>
        <v/>
      </c>
      <c r="L165" s="22" t="str">
        <f t="shared" si="124"/>
        <v/>
      </c>
      <c r="M165" s="133">
        <f t="shared" ref="M165:M166" si="134">J165*M$4</f>
        <v>10457.039949999998</v>
      </c>
      <c r="N165" s="46"/>
      <c r="O165" s="46"/>
      <c r="P165" s="46">
        <v>3729.4</v>
      </c>
      <c r="Q165" s="47" t="str">
        <f t="shared" si="129"/>
        <v/>
      </c>
      <c r="R165" s="47" t="str">
        <f t="shared" si="129"/>
        <v/>
      </c>
      <c r="S165" s="139">
        <f t="shared" si="131"/>
        <v>4176.9279999999999</v>
      </c>
      <c r="T165" s="150">
        <f t="shared" si="132"/>
        <v>1.1199999999999999</v>
      </c>
      <c r="U165" s="261" t="s">
        <v>564</v>
      </c>
      <c r="W165" s="68"/>
      <c r="X165" s="63"/>
    </row>
    <row r="166" spans="1:24" x14ac:dyDescent="0.2">
      <c r="A166" s="244"/>
      <c r="B166" s="74" t="s">
        <v>28</v>
      </c>
      <c r="C166" s="131">
        <v>3711050614</v>
      </c>
      <c r="D166" s="36" t="s">
        <v>418</v>
      </c>
      <c r="E166" s="13" t="s">
        <v>563</v>
      </c>
      <c r="F166" s="82" t="s">
        <v>220</v>
      </c>
      <c r="G166" s="83">
        <v>0.05</v>
      </c>
      <c r="H166" s="21"/>
      <c r="I166" s="21"/>
      <c r="J166" s="21">
        <v>10680.32</v>
      </c>
      <c r="K166" s="22" t="str">
        <f t="shared" si="124"/>
        <v/>
      </c>
      <c r="L166" s="22" t="str">
        <f t="shared" si="124"/>
        <v/>
      </c>
      <c r="M166" s="133">
        <f t="shared" si="134"/>
        <v>11737.671679999999</v>
      </c>
      <c r="N166" s="46"/>
      <c r="O166" s="46"/>
      <c r="P166" s="46">
        <v>3729.4</v>
      </c>
      <c r="Q166" s="47" t="str">
        <f t="shared" si="129"/>
        <v/>
      </c>
      <c r="R166" s="47" t="str">
        <f t="shared" si="129"/>
        <v/>
      </c>
      <c r="S166" s="139">
        <f>IF(G166="нет",MIN(M166,P166*S$4),MIN(M166*(1+G166),P166*S$4))</f>
        <v>4176.9279999999999</v>
      </c>
      <c r="T166" s="150">
        <f t="shared" si="132"/>
        <v>1.1199999999999999</v>
      </c>
      <c r="U166" s="262"/>
      <c r="W166" s="68"/>
      <c r="X166" s="63"/>
    </row>
    <row r="167" spans="1:24" ht="30" x14ac:dyDescent="0.2">
      <c r="A167" s="229" t="s">
        <v>22</v>
      </c>
      <c r="B167" s="49" t="s">
        <v>577</v>
      </c>
      <c r="C167" s="8">
        <v>3711022670</v>
      </c>
      <c r="D167" s="36" t="s">
        <v>258</v>
      </c>
      <c r="E167" s="13" t="s">
        <v>335</v>
      </c>
      <c r="F167" s="12" t="s">
        <v>117</v>
      </c>
      <c r="G167" s="77" t="s">
        <v>387</v>
      </c>
      <c r="H167" s="25">
        <v>3684.95</v>
      </c>
      <c r="I167" s="25">
        <v>3684.95</v>
      </c>
      <c r="J167" s="25">
        <v>3843.11</v>
      </c>
      <c r="K167" s="22">
        <f t="shared" si="124"/>
        <v>100</v>
      </c>
      <c r="L167" s="22">
        <f t="shared" si="124"/>
        <v>104.29205280940042</v>
      </c>
      <c r="M167" s="159">
        <v>4703.82</v>
      </c>
      <c r="N167" s="33">
        <v>3308.74</v>
      </c>
      <c r="O167" s="33">
        <v>3308.74</v>
      </c>
      <c r="P167" s="107">
        <v>3729.4</v>
      </c>
      <c r="Q167" s="47">
        <f t="shared" si="129"/>
        <v>100</v>
      </c>
      <c r="R167" s="47">
        <f t="shared" si="129"/>
        <v>112.71360094779284</v>
      </c>
      <c r="S167" s="139">
        <f t="shared" si="131"/>
        <v>4176.9279999999999</v>
      </c>
      <c r="T167" s="150">
        <f t="shared" si="132"/>
        <v>1.1199999999999999</v>
      </c>
      <c r="U167" s="124" t="s">
        <v>450</v>
      </c>
      <c r="V167" s="68">
        <f>IF(G167=20%,ROUND(O167/1.2,2),IF(G167=5%,ROUND(O167/1.05,2),O167))</f>
        <v>3308.74</v>
      </c>
      <c r="W167" s="68">
        <f t="shared" si="133"/>
        <v>3729.4</v>
      </c>
      <c r="X167" s="63">
        <f>IFERROR(W167/J167,"")</f>
        <v>0.9704119840441725</v>
      </c>
    </row>
    <row r="168" spans="1:24" ht="15.75" customHeight="1" x14ac:dyDescent="0.2">
      <c r="A168" s="229"/>
      <c r="B168" s="49" t="s">
        <v>136</v>
      </c>
      <c r="C168" s="131">
        <v>3711049471</v>
      </c>
      <c r="D168" s="36"/>
      <c r="E168" s="13"/>
      <c r="F168" s="12"/>
      <c r="G168" s="77"/>
      <c r="H168" s="21"/>
      <c r="I168" s="23"/>
      <c r="J168" s="23"/>
      <c r="K168" s="22" t="str">
        <f t="shared" si="124"/>
        <v/>
      </c>
      <c r="L168" s="22" t="str">
        <f t="shared" si="124"/>
        <v/>
      </c>
      <c r="M168" s="133"/>
      <c r="N168" s="47"/>
      <c r="O168" s="34"/>
      <c r="P168" s="47"/>
      <c r="Q168" s="47" t="str">
        <f t="shared" si="129"/>
        <v/>
      </c>
      <c r="R168" s="47" t="str">
        <f t="shared" si="129"/>
        <v/>
      </c>
      <c r="S168" s="138"/>
      <c r="T168" s="138"/>
      <c r="U168" s="254" t="s">
        <v>452</v>
      </c>
      <c r="X168" s="64"/>
    </row>
    <row r="169" spans="1:24" x14ac:dyDescent="0.2">
      <c r="A169" s="229"/>
      <c r="B169" s="6" t="s">
        <v>507</v>
      </c>
      <c r="C169" s="131">
        <v>3711049471</v>
      </c>
      <c r="D169" s="36" t="s">
        <v>260</v>
      </c>
      <c r="E169" s="13" t="s">
        <v>335</v>
      </c>
      <c r="F169" s="82" t="s">
        <v>220</v>
      </c>
      <c r="G169" s="83">
        <v>0.05</v>
      </c>
      <c r="H169" s="25">
        <v>7166.57</v>
      </c>
      <c r="I169" s="25">
        <v>7166.57</v>
      </c>
      <c r="J169" s="25">
        <v>9440.93</v>
      </c>
      <c r="K169" s="22">
        <f t="shared" si="124"/>
        <v>100</v>
      </c>
      <c r="L169" s="22">
        <f t="shared" si="124"/>
        <v>131.73568387666626</v>
      </c>
      <c r="M169" s="133"/>
      <c r="N169" s="33">
        <v>3486.57</v>
      </c>
      <c r="O169" s="33">
        <v>3486.57</v>
      </c>
      <c r="P169" s="45">
        <v>3729.4</v>
      </c>
      <c r="Q169" s="47">
        <f t="shared" si="129"/>
        <v>100</v>
      </c>
      <c r="R169" s="47">
        <f t="shared" si="129"/>
        <v>106.96472464341747</v>
      </c>
      <c r="S169" s="139"/>
      <c r="T169" s="150"/>
      <c r="U169" s="254"/>
      <c r="V169" s="68">
        <f>IF(G169=20%,ROUND(O169/1.2,2),IF(G169=5%,ROUND(O169/1.05,2),O169))</f>
        <v>3320.54</v>
      </c>
      <c r="W169" s="68">
        <f t="shared" ref="W169:W172" si="135">IF($G169=20%,ROUND(P169/1.2,2),IF($G169=5%,ROUND(P169/1.05,2),P169))</f>
        <v>3551.81</v>
      </c>
      <c r="X169" s="63">
        <f>IFERROR(W169/J169,"")</f>
        <v>0.3762139958669326</v>
      </c>
    </row>
    <row r="170" spans="1:24" x14ac:dyDescent="0.2">
      <c r="A170" s="229"/>
      <c r="B170" s="6" t="s">
        <v>508</v>
      </c>
      <c r="C170" s="131">
        <v>3711049471</v>
      </c>
      <c r="D170" s="36" t="s">
        <v>260</v>
      </c>
      <c r="E170" s="13" t="s">
        <v>335</v>
      </c>
      <c r="F170" s="82" t="s">
        <v>220</v>
      </c>
      <c r="G170" s="83">
        <v>0.05</v>
      </c>
      <c r="H170" s="25">
        <v>17096.61</v>
      </c>
      <c r="I170" s="25">
        <v>16459.46</v>
      </c>
      <c r="J170" s="25">
        <v>16460.12</v>
      </c>
      <c r="K170" s="22">
        <f t="shared" si="124"/>
        <v>96.273237793925219</v>
      </c>
      <c r="L170" s="22">
        <f t="shared" si="124"/>
        <v>100.00400985208506</v>
      </c>
      <c r="M170" s="133"/>
      <c r="N170" s="33">
        <v>3486.57</v>
      </c>
      <c r="O170" s="33">
        <v>3486.57</v>
      </c>
      <c r="P170" s="45">
        <v>3729.4</v>
      </c>
      <c r="Q170" s="47">
        <f t="shared" si="129"/>
        <v>100</v>
      </c>
      <c r="R170" s="47">
        <f t="shared" si="129"/>
        <v>106.96472464341747</v>
      </c>
      <c r="S170" s="139"/>
      <c r="T170" s="150"/>
      <c r="U170" s="254"/>
      <c r="V170" s="68">
        <f>IF(G170=20%,ROUND(O170/1.2,2),IF(G170=5%,ROUND(O170/1.05,2),O170))</f>
        <v>3320.54</v>
      </c>
      <c r="W170" s="68">
        <f t="shared" si="135"/>
        <v>3551.81</v>
      </c>
      <c r="X170" s="63">
        <f>IFERROR(W170/J170,"")</f>
        <v>0.21578275249512155</v>
      </c>
    </row>
    <row r="171" spans="1:24" x14ac:dyDescent="0.2">
      <c r="A171" s="229"/>
      <c r="B171" s="6" t="s">
        <v>30</v>
      </c>
      <c r="C171" s="131">
        <v>3711049471</v>
      </c>
      <c r="D171" s="36" t="s">
        <v>260</v>
      </c>
      <c r="E171" s="13" t="s">
        <v>335</v>
      </c>
      <c r="F171" s="82" t="s">
        <v>220</v>
      </c>
      <c r="G171" s="83">
        <v>0.05</v>
      </c>
      <c r="H171" s="25">
        <v>13664.23</v>
      </c>
      <c r="I171" s="25">
        <v>13454.91</v>
      </c>
      <c r="J171" s="25">
        <v>13458</v>
      </c>
      <c r="K171" s="22">
        <f t="shared" si="124"/>
        <v>98.468117120393899</v>
      </c>
      <c r="L171" s="22">
        <f t="shared" si="124"/>
        <v>100.02296559397277</v>
      </c>
      <c r="M171" s="133">
        <f t="shared" ref="M171:M181" si="136">J171*M$4</f>
        <v>14790.342000000001</v>
      </c>
      <c r="N171" s="33">
        <v>3486.57</v>
      </c>
      <c r="O171" s="33">
        <v>3486.57</v>
      </c>
      <c r="P171" s="45">
        <v>3729.4</v>
      </c>
      <c r="Q171" s="47">
        <f t="shared" si="129"/>
        <v>100</v>
      </c>
      <c r="R171" s="47">
        <f t="shared" si="129"/>
        <v>106.96472464341747</v>
      </c>
      <c r="S171" s="139">
        <f t="shared" ref="S171:S172" si="137">IF(G171="нет",MIN(M171,P171*S$4),MIN(M171*(1+G171),P171*S$4))</f>
        <v>4176.9279999999999</v>
      </c>
      <c r="T171" s="150">
        <f t="shared" ref="T171:T172" si="138">S171/P171</f>
        <v>1.1199999999999999</v>
      </c>
      <c r="U171" s="254"/>
      <c r="V171" s="68">
        <f>IF(G171=20%,ROUND(O171/1.2,2),IF(G171=5%,ROUND(O171/1.05,2),O171))</f>
        <v>3320.54</v>
      </c>
      <c r="W171" s="68">
        <f t="shared" si="135"/>
        <v>3551.81</v>
      </c>
      <c r="X171" s="63">
        <f>IFERROR(W171/J171,"")</f>
        <v>0.26391811561896267</v>
      </c>
    </row>
    <row r="172" spans="1:24" x14ac:dyDescent="0.2">
      <c r="A172" s="229"/>
      <c r="B172" s="50" t="s">
        <v>84</v>
      </c>
      <c r="C172" s="131">
        <v>3711049471</v>
      </c>
      <c r="D172" s="36" t="s">
        <v>260</v>
      </c>
      <c r="E172" s="13" t="s">
        <v>335</v>
      </c>
      <c r="F172" s="82" t="s">
        <v>220</v>
      </c>
      <c r="G172" s="83">
        <v>0.05</v>
      </c>
      <c r="H172" s="25">
        <v>10132.01</v>
      </c>
      <c r="I172" s="25">
        <v>9641.2800000000007</v>
      </c>
      <c r="J172" s="25">
        <v>10479.92</v>
      </c>
      <c r="K172" s="22">
        <f t="shared" si="124"/>
        <v>95.156637231901669</v>
      </c>
      <c r="L172" s="22">
        <f t="shared" si="124"/>
        <v>108.69843008397224</v>
      </c>
      <c r="M172" s="133">
        <f t="shared" si="136"/>
        <v>11517.43208</v>
      </c>
      <c r="N172" s="33">
        <v>3486.57</v>
      </c>
      <c r="O172" s="33">
        <v>3486.57</v>
      </c>
      <c r="P172" s="45">
        <v>3729.4</v>
      </c>
      <c r="Q172" s="47">
        <f t="shared" si="129"/>
        <v>100</v>
      </c>
      <c r="R172" s="47">
        <f t="shared" si="129"/>
        <v>106.96472464341747</v>
      </c>
      <c r="S172" s="139">
        <f t="shared" si="137"/>
        <v>4176.9279999999999</v>
      </c>
      <c r="T172" s="150">
        <f t="shared" si="138"/>
        <v>1.1199999999999999</v>
      </c>
      <c r="U172" s="254"/>
      <c r="V172" s="68">
        <f>IF(G172=20%,ROUND(O172/1.2,2),IF(G172=5%,ROUND(O172/1.05,2),O172))</f>
        <v>3320.54</v>
      </c>
      <c r="W172" s="68">
        <f t="shared" si="135"/>
        <v>3551.81</v>
      </c>
      <c r="X172" s="63">
        <f>IFERROR(W172/J172,"")</f>
        <v>0.33891575508209987</v>
      </c>
    </row>
    <row r="173" spans="1:24" hidden="1" outlineLevel="1" x14ac:dyDescent="0.2">
      <c r="A173" s="229"/>
      <c r="B173" s="6" t="s">
        <v>174</v>
      </c>
      <c r="C173" s="131">
        <v>3711049471</v>
      </c>
      <c r="D173" s="36" t="s">
        <v>258</v>
      </c>
      <c r="E173" s="13" t="s">
        <v>335</v>
      </c>
      <c r="F173" s="82" t="s">
        <v>220</v>
      </c>
      <c r="G173" s="83">
        <v>0.05</v>
      </c>
      <c r="H173" s="25">
        <v>3881.39</v>
      </c>
      <c r="I173" s="25">
        <v>3182.24</v>
      </c>
      <c r="J173" s="25">
        <v>3439.62</v>
      </c>
      <c r="K173" s="22">
        <f t="shared" si="124"/>
        <v>81.98712316979227</v>
      </c>
      <c r="L173" s="22">
        <f t="shared" si="124"/>
        <v>108.08801347478507</v>
      </c>
      <c r="M173" s="133"/>
      <c r="N173" s="47"/>
      <c r="O173" s="34"/>
      <c r="P173" s="47"/>
      <c r="Q173" s="47"/>
      <c r="R173" s="47"/>
      <c r="S173" s="138"/>
      <c r="T173" s="138"/>
      <c r="U173" s="254" t="s">
        <v>451</v>
      </c>
      <c r="W173" s="68"/>
      <c r="X173" s="63"/>
    </row>
    <row r="174" spans="1:24" collapsed="1" x14ac:dyDescent="0.2">
      <c r="A174" s="229"/>
      <c r="B174" s="6" t="s">
        <v>306</v>
      </c>
      <c r="C174" s="131">
        <v>3711049471</v>
      </c>
      <c r="D174" s="36" t="s">
        <v>258</v>
      </c>
      <c r="E174" s="13" t="s">
        <v>335</v>
      </c>
      <c r="F174" s="82" t="s">
        <v>220</v>
      </c>
      <c r="G174" s="83">
        <v>0.05</v>
      </c>
      <c r="H174" s="25">
        <v>2741.14</v>
      </c>
      <c r="I174" s="25">
        <v>2610.61</v>
      </c>
      <c r="J174" s="25">
        <v>2940.69</v>
      </c>
      <c r="K174" s="22">
        <f t="shared" si="124"/>
        <v>95.238112610081942</v>
      </c>
      <c r="L174" s="22">
        <f t="shared" si="124"/>
        <v>112.64378823340138</v>
      </c>
      <c r="M174" s="159">
        <f>'[16]Тариф к утверждению'!$E$82</f>
        <v>3055.82</v>
      </c>
      <c r="N174" s="33">
        <v>2741.14</v>
      </c>
      <c r="O174" s="33">
        <v>2741.14</v>
      </c>
      <c r="P174" s="33">
        <v>3087.72</v>
      </c>
      <c r="Q174" s="51">
        <f t="shared" ref="Q174:R178" si="139">IFERROR(O174/N174*100,"")</f>
        <v>100</v>
      </c>
      <c r="R174" s="51">
        <f t="shared" si="139"/>
        <v>112.6436446150142</v>
      </c>
      <c r="S174" s="139">
        <f t="shared" ref="S174:S176" si="140">IF(G174="нет",MIN(M174,P174*S$4),MIN(M174*(1+G174),P174*S$4))</f>
        <v>3208.6110000000003</v>
      </c>
      <c r="T174" s="157">
        <f t="shared" ref="T174:T176" si="141">S174/P174</f>
        <v>1.0391521899654115</v>
      </c>
      <c r="U174" s="254"/>
      <c r="V174" s="68">
        <f>IF(G174=20%,ROUND(O174/1.2,2),IF(G174=5%,ROUND(O174/1.05,2),O174))</f>
        <v>2610.61</v>
      </c>
      <c r="W174" s="68">
        <f t="shared" ref="W174:W178" si="142">IF($G174=20%,ROUND(P174/1.2,2),IF($G174=5%,ROUND(P174/1.05,2),P174))</f>
        <v>2940.69</v>
      </c>
      <c r="X174" s="65">
        <f>IFERROR(W174/J174,"")</f>
        <v>1</v>
      </c>
    </row>
    <row r="175" spans="1:24" x14ac:dyDescent="0.2">
      <c r="A175" s="229"/>
      <c r="B175" s="6" t="s">
        <v>29</v>
      </c>
      <c r="C175" s="131">
        <v>3711049471</v>
      </c>
      <c r="D175" s="36" t="s">
        <v>258</v>
      </c>
      <c r="E175" s="13" t="s">
        <v>335</v>
      </c>
      <c r="F175" s="82" t="s">
        <v>220</v>
      </c>
      <c r="G175" s="83">
        <v>0.05</v>
      </c>
      <c r="H175" s="25">
        <v>3358.85</v>
      </c>
      <c r="I175" s="25">
        <v>3358.85</v>
      </c>
      <c r="J175" s="25">
        <v>3457.35</v>
      </c>
      <c r="K175" s="22">
        <f t="shared" si="124"/>
        <v>100</v>
      </c>
      <c r="L175" s="22">
        <f t="shared" si="124"/>
        <v>102.9325513196481</v>
      </c>
      <c r="M175" s="159">
        <f>'[17]Тариф к утверждению'!$E$69</f>
        <v>3678.35</v>
      </c>
      <c r="N175" s="33">
        <v>3358.85</v>
      </c>
      <c r="O175" s="33">
        <v>3358.85</v>
      </c>
      <c r="P175" s="33">
        <v>3630.22</v>
      </c>
      <c r="Q175" s="47">
        <f t="shared" si="139"/>
        <v>100</v>
      </c>
      <c r="R175" s="51">
        <f t="shared" si="139"/>
        <v>108.07925331586704</v>
      </c>
      <c r="S175" s="139">
        <f t="shared" si="140"/>
        <v>3862.2674999999999</v>
      </c>
      <c r="T175" s="157">
        <f t="shared" si="141"/>
        <v>1.0639210571260145</v>
      </c>
      <c r="U175" s="254"/>
      <c r="V175" s="68">
        <f>IF(G175=20%,ROUND(O175/1.2,2),IF(G175=5%,ROUND(O175/1.05,2),O175))</f>
        <v>3198.9</v>
      </c>
      <c r="W175" s="68">
        <f t="shared" si="142"/>
        <v>3457.35</v>
      </c>
      <c r="X175" s="65">
        <f>IFERROR(W175/J175,"")</f>
        <v>1</v>
      </c>
    </row>
    <row r="176" spans="1:24" x14ac:dyDescent="0.2">
      <c r="A176" s="229"/>
      <c r="B176" s="6" t="s">
        <v>175</v>
      </c>
      <c r="C176" s="131">
        <v>3711049471</v>
      </c>
      <c r="D176" s="36" t="s">
        <v>258</v>
      </c>
      <c r="E176" s="13" t="s">
        <v>335</v>
      </c>
      <c r="F176" s="82" t="s">
        <v>220</v>
      </c>
      <c r="G176" s="83">
        <v>0.05</v>
      </c>
      <c r="H176" s="25">
        <v>3873.71</v>
      </c>
      <c r="I176" s="25">
        <v>3075.21</v>
      </c>
      <c r="J176" s="25">
        <v>3438.39</v>
      </c>
      <c r="K176" s="22">
        <f t="shared" si="124"/>
        <v>79.38668614842102</v>
      </c>
      <c r="L176" s="22">
        <f t="shared" si="124"/>
        <v>111.80992517584166</v>
      </c>
      <c r="M176" s="133">
        <f t="shared" si="136"/>
        <v>3778.7906099999996</v>
      </c>
      <c r="N176" s="33">
        <v>2989.68</v>
      </c>
      <c r="O176" s="33">
        <v>2989.68</v>
      </c>
      <c r="P176" s="33">
        <v>3402.26</v>
      </c>
      <c r="Q176" s="47">
        <f t="shared" si="139"/>
        <v>100</v>
      </c>
      <c r="R176" s="47">
        <f t="shared" si="139"/>
        <v>113.80013914532661</v>
      </c>
      <c r="S176" s="139">
        <f t="shared" si="140"/>
        <v>3810.5311999999999</v>
      </c>
      <c r="T176" s="150">
        <f t="shared" si="141"/>
        <v>1.1199999999999999</v>
      </c>
      <c r="U176" s="254"/>
      <c r="V176" s="68">
        <f>IF(G176=20%,ROUND(O176/1.2,2),IF(G176=5%,ROUND(O176/1.05,2),O176))</f>
        <v>2847.31</v>
      </c>
      <c r="W176" s="68">
        <f t="shared" si="142"/>
        <v>3240.25</v>
      </c>
      <c r="X176" s="63">
        <f>IFERROR(W176/J176,"")</f>
        <v>0.94237419257268662</v>
      </c>
    </row>
    <row r="177" spans="1:24" ht="31.5" hidden="1" outlineLevel="1" x14ac:dyDescent="0.2">
      <c r="A177" s="229"/>
      <c r="B177" s="6" t="s">
        <v>85</v>
      </c>
      <c r="C177" s="131">
        <v>3711049471</v>
      </c>
      <c r="D177" s="36" t="s">
        <v>258</v>
      </c>
      <c r="E177" s="13" t="s">
        <v>581</v>
      </c>
      <c r="F177" s="82" t="s">
        <v>220</v>
      </c>
      <c r="G177" s="83">
        <v>0.05</v>
      </c>
      <c r="H177" s="25">
        <v>3447.91</v>
      </c>
      <c r="I177" s="25">
        <v>2644.67</v>
      </c>
      <c r="J177" s="25">
        <v>2644.67</v>
      </c>
      <c r="K177" s="22">
        <f t="shared" si="124"/>
        <v>76.703568248591182</v>
      </c>
      <c r="L177" s="22">
        <f t="shared" si="124"/>
        <v>100</v>
      </c>
      <c r="M177" s="133"/>
      <c r="N177" s="33">
        <v>2762.9</v>
      </c>
      <c r="O177" s="33">
        <v>2762.9</v>
      </c>
      <c r="P177" s="33">
        <v>2776.9</v>
      </c>
      <c r="Q177" s="47">
        <f t="shared" si="139"/>
        <v>100</v>
      </c>
      <c r="R177" s="51">
        <f t="shared" si="139"/>
        <v>100.5067139599696</v>
      </c>
      <c r="S177" s="139"/>
      <c r="T177" s="150"/>
      <c r="U177" s="254"/>
      <c r="V177" s="68">
        <f>IF(G177=20%,ROUND(O177/1.2,2),IF(G177=5%,ROUND(O177/1.05,2),O177))</f>
        <v>2631.33</v>
      </c>
      <c r="W177" s="68">
        <f t="shared" si="142"/>
        <v>2644.67</v>
      </c>
      <c r="X177" s="65">
        <f>IFERROR(W177/J177,"")</f>
        <v>1</v>
      </c>
    </row>
    <row r="178" spans="1:24" ht="31.5" hidden="1" outlineLevel="1" x14ac:dyDescent="0.2">
      <c r="A178" s="229"/>
      <c r="B178" s="6" t="s">
        <v>86</v>
      </c>
      <c r="C178" s="131">
        <v>3711049471</v>
      </c>
      <c r="D178" s="36" t="s">
        <v>258</v>
      </c>
      <c r="E178" s="13" t="s">
        <v>581</v>
      </c>
      <c r="F178" s="82" t="s">
        <v>220</v>
      </c>
      <c r="G178" s="83">
        <v>0.05</v>
      </c>
      <c r="H178" s="25">
        <v>5471.44</v>
      </c>
      <c r="I178" s="25">
        <v>4538.24</v>
      </c>
      <c r="J178" s="25">
        <v>4538.24</v>
      </c>
      <c r="K178" s="22">
        <f t="shared" si="124"/>
        <v>82.94416095214423</v>
      </c>
      <c r="L178" s="22">
        <f t="shared" si="124"/>
        <v>100</v>
      </c>
      <c r="M178" s="133"/>
      <c r="N178" s="33">
        <v>3381.34</v>
      </c>
      <c r="O178" s="33">
        <v>3381.34</v>
      </c>
      <c r="P178" s="45">
        <v>3729.4</v>
      </c>
      <c r="Q178" s="47">
        <f t="shared" si="139"/>
        <v>100</v>
      </c>
      <c r="R178" s="47">
        <f t="shared" si="139"/>
        <v>110.2935522603465</v>
      </c>
      <c r="S178" s="139"/>
      <c r="T178" s="150"/>
      <c r="U178" s="254"/>
      <c r="V178" s="68">
        <f>IF(G178=20%,ROUND(O178/1.2,2),IF(G178=5%,ROUND(O178/1.05,2),O178))</f>
        <v>3220.32</v>
      </c>
      <c r="W178" s="68">
        <f t="shared" si="142"/>
        <v>3551.81</v>
      </c>
      <c r="X178" s="63">
        <f>IFERROR(W178/J178,"")</f>
        <v>0.78264040685375835</v>
      </c>
    </row>
    <row r="179" spans="1:24" ht="47.25" hidden="1" outlineLevel="1" x14ac:dyDescent="0.2">
      <c r="A179" s="229"/>
      <c r="B179" s="6" t="s">
        <v>97</v>
      </c>
      <c r="C179" s="131">
        <v>3711049471</v>
      </c>
      <c r="D179" s="36" t="s">
        <v>258</v>
      </c>
      <c r="E179" s="13" t="s">
        <v>335</v>
      </c>
      <c r="F179" s="82" t="s">
        <v>220</v>
      </c>
      <c r="G179" s="83">
        <v>0.05</v>
      </c>
      <c r="H179" s="25">
        <v>508.24</v>
      </c>
      <c r="I179" s="25">
        <v>462.3</v>
      </c>
      <c r="J179" s="25">
        <v>471.94</v>
      </c>
      <c r="K179" s="22">
        <f t="shared" si="124"/>
        <v>90.960963324413669</v>
      </c>
      <c r="L179" s="22">
        <f t="shared" si="124"/>
        <v>102.08522604369456</v>
      </c>
      <c r="M179" s="133"/>
      <c r="N179" s="47"/>
      <c r="O179" s="34"/>
      <c r="P179" s="47"/>
      <c r="Q179" s="47"/>
      <c r="R179" s="47"/>
      <c r="S179" s="138"/>
      <c r="T179" s="138"/>
      <c r="U179" s="254"/>
      <c r="W179" s="68"/>
      <c r="X179" s="63"/>
    </row>
    <row r="180" spans="1:24" collapsed="1" x14ac:dyDescent="0.2">
      <c r="A180" s="229"/>
      <c r="B180" s="5" t="s">
        <v>579</v>
      </c>
      <c r="C180" s="131">
        <v>3700016386</v>
      </c>
      <c r="D180" s="36" t="s">
        <v>341</v>
      </c>
      <c r="E180" s="13" t="s">
        <v>580</v>
      </c>
      <c r="F180" s="12" t="s">
        <v>118</v>
      </c>
      <c r="G180" s="77">
        <v>0.2</v>
      </c>
      <c r="H180" s="25"/>
      <c r="I180" s="25"/>
      <c r="J180" s="29">
        <v>3900.4770591769802</v>
      </c>
      <c r="K180" s="22"/>
      <c r="L180" s="22"/>
      <c r="M180" s="133">
        <v>6124.3827988459689</v>
      </c>
      <c r="N180" s="47"/>
      <c r="O180" s="34"/>
      <c r="P180" s="33">
        <v>2776.9</v>
      </c>
      <c r="Q180" s="47"/>
      <c r="R180" s="47"/>
      <c r="S180" s="139">
        <f t="shared" ref="S180" si="143">IF(G180="нет",MIN(M180,P180*S$4),MIN(M180*(1+G180),P180*S$4))</f>
        <v>3110.1279999999997</v>
      </c>
      <c r="T180" s="150">
        <f>S180/P180</f>
        <v>1.1199999999999999</v>
      </c>
      <c r="U180" s="124"/>
      <c r="W180" s="68"/>
      <c r="X180" s="63"/>
    </row>
    <row r="181" spans="1:24" hidden="1" outlineLevel="1" x14ac:dyDescent="0.2">
      <c r="A181" s="229"/>
      <c r="B181" s="5" t="s">
        <v>31</v>
      </c>
      <c r="C181" s="8">
        <v>3328003030</v>
      </c>
      <c r="D181" s="36" t="s">
        <v>265</v>
      </c>
      <c r="E181" s="13" t="s">
        <v>335</v>
      </c>
      <c r="F181" s="12" t="s">
        <v>118</v>
      </c>
      <c r="G181" s="77">
        <v>0.2</v>
      </c>
      <c r="H181" s="25">
        <v>5828.73</v>
      </c>
      <c r="I181" s="25">
        <v>5828.73</v>
      </c>
      <c r="J181" s="25">
        <v>6352.33</v>
      </c>
      <c r="K181" s="22">
        <f t="shared" si="124"/>
        <v>100</v>
      </c>
      <c r="L181" s="22">
        <f t="shared" si="124"/>
        <v>108.98308894047246</v>
      </c>
      <c r="M181" s="133">
        <f t="shared" si="136"/>
        <v>6981.2106699999995</v>
      </c>
      <c r="N181" s="47"/>
      <c r="O181" s="34"/>
      <c r="P181" s="34"/>
      <c r="Q181" s="34"/>
      <c r="R181" s="34"/>
      <c r="S181" s="138"/>
      <c r="T181" s="138"/>
      <c r="U181" s="124" t="s">
        <v>379</v>
      </c>
      <c r="W181" s="68"/>
      <c r="X181" s="63"/>
    </row>
    <row r="182" spans="1:24" collapsed="1" x14ac:dyDescent="0.2">
      <c r="A182" s="229"/>
      <c r="B182" s="5" t="s">
        <v>68</v>
      </c>
      <c r="C182" s="8">
        <v>3711039850</v>
      </c>
      <c r="D182" s="36"/>
      <c r="E182" s="13"/>
      <c r="F182" s="12"/>
      <c r="G182" s="77"/>
      <c r="H182" s="25"/>
      <c r="I182" s="23"/>
      <c r="J182" s="23"/>
      <c r="K182" s="26" t="str">
        <f t="shared" si="124"/>
        <v/>
      </c>
      <c r="L182" s="26" t="str">
        <f t="shared" si="124"/>
        <v/>
      </c>
      <c r="M182" s="154"/>
      <c r="N182" s="32"/>
      <c r="O182" s="41"/>
      <c r="P182" s="32"/>
      <c r="Q182" s="32"/>
      <c r="R182" s="32"/>
      <c r="S182" s="140"/>
      <c r="T182" s="140"/>
      <c r="U182" s="254" t="s">
        <v>410</v>
      </c>
      <c r="X182" s="64"/>
    </row>
    <row r="183" spans="1:24" ht="31.5" hidden="1" outlineLevel="1" x14ac:dyDescent="0.2">
      <c r="A183" s="229"/>
      <c r="B183" s="6" t="s">
        <v>42</v>
      </c>
      <c r="C183" s="8">
        <v>3711039850</v>
      </c>
      <c r="D183" s="36" t="s">
        <v>258</v>
      </c>
      <c r="E183" s="13" t="s">
        <v>335</v>
      </c>
      <c r="F183" s="12" t="s">
        <v>118</v>
      </c>
      <c r="G183" s="77"/>
      <c r="H183" s="21">
        <v>2950.07</v>
      </c>
      <c r="I183" s="21">
        <v>2916.72</v>
      </c>
      <c r="J183" s="21">
        <v>2956.69</v>
      </c>
      <c r="K183" s="22">
        <f t="shared" si="124"/>
        <v>98.869518350412008</v>
      </c>
      <c r="L183" s="22">
        <f t="shared" si="124"/>
        <v>101.37037494171537</v>
      </c>
      <c r="M183" s="133">
        <f t="shared" ref="M183:M187" si="144">J183*M$4</f>
        <v>3249.4023099999999</v>
      </c>
      <c r="N183" s="47"/>
      <c r="O183" s="34"/>
      <c r="P183" s="47"/>
      <c r="Q183" s="47"/>
      <c r="R183" s="47"/>
      <c r="S183" s="138"/>
      <c r="T183" s="138"/>
      <c r="U183" s="254"/>
      <c r="W183" s="68"/>
      <c r="X183" s="63"/>
    </row>
    <row r="184" spans="1:24" collapsed="1" x14ac:dyDescent="0.2">
      <c r="A184" s="229"/>
      <c r="B184" s="6" t="s">
        <v>227</v>
      </c>
      <c r="C184" s="8">
        <v>3711039850</v>
      </c>
      <c r="D184" s="36" t="s">
        <v>258</v>
      </c>
      <c r="E184" s="13" t="s">
        <v>335</v>
      </c>
      <c r="F184" s="12" t="s">
        <v>220</v>
      </c>
      <c r="G184" s="77">
        <v>0.2</v>
      </c>
      <c r="H184" s="21">
        <v>3394.04</v>
      </c>
      <c r="I184" s="21">
        <v>3394.04</v>
      </c>
      <c r="J184" s="21">
        <v>3505.42</v>
      </c>
      <c r="K184" s="22">
        <f t="shared" si="124"/>
        <v>100</v>
      </c>
      <c r="L184" s="22">
        <f t="shared" si="124"/>
        <v>103.28163486582362</v>
      </c>
      <c r="M184" s="133">
        <f t="shared" si="144"/>
        <v>3852.45658</v>
      </c>
      <c r="N184" s="46">
        <v>2989.68</v>
      </c>
      <c r="O184" s="46">
        <v>2989.68</v>
      </c>
      <c r="P184" s="46">
        <v>3402.26</v>
      </c>
      <c r="Q184" s="47">
        <f>IFERROR(O184/N184*100,"")</f>
        <v>100</v>
      </c>
      <c r="R184" s="47">
        <f>IFERROR(P184/O184*100,"")</f>
        <v>113.80013914532661</v>
      </c>
      <c r="S184" s="139">
        <f t="shared" ref="S184:S185" si="145">IF(G184="нет",MIN(M184,P184*S$4),MIN(M184*(1+G184),P184*S$4))</f>
        <v>3810.5311999999999</v>
      </c>
      <c r="T184" s="150">
        <f t="shared" ref="T184:T185" si="146">S184/P184</f>
        <v>1.1199999999999999</v>
      </c>
      <c r="U184" s="254"/>
      <c r="V184" s="68">
        <f>IF(G184=20%,ROUND(O184/1.2,2),IF(G184=5%,ROUND(O184/1.05,2),O184))</f>
        <v>2491.4</v>
      </c>
      <c r="W184" s="68">
        <f t="shared" ref="W184:W185" si="147">IF($G184=20%,ROUND(P184/1.2,2),IF($G184=5%,ROUND(P184/1.05,2),P184))</f>
        <v>2835.22</v>
      </c>
      <c r="X184" s="63">
        <f>IFERROR(W184/J184,"")</f>
        <v>0.80881035653359645</v>
      </c>
    </row>
    <row r="185" spans="1:24" ht="31.5" x14ac:dyDescent="0.2">
      <c r="A185" s="229"/>
      <c r="B185" s="5" t="s">
        <v>59</v>
      </c>
      <c r="C185" s="8">
        <v>3715003750</v>
      </c>
      <c r="D185" s="36" t="s">
        <v>258</v>
      </c>
      <c r="E185" s="13" t="s">
        <v>335</v>
      </c>
      <c r="F185" s="12" t="s">
        <v>220</v>
      </c>
      <c r="G185" s="77">
        <v>0.2</v>
      </c>
      <c r="H185" s="25">
        <v>4113.7299999999996</v>
      </c>
      <c r="I185" s="25">
        <v>3474.27</v>
      </c>
      <c r="J185" s="25">
        <v>3474.27</v>
      </c>
      <c r="K185" s="22">
        <f t="shared" si="124"/>
        <v>84.45546985339341</v>
      </c>
      <c r="L185" s="22">
        <f t="shared" si="124"/>
        <v>100</v>
      </c>
      <c r="M185" s="133">
        <f t="shared" si="144"/>
        <v>3818.22273</v>
      </c>
      <c r="N185" s="33">
        <v>2464.61</v>
      </c>
      <c r="O185" s="33">
        <v>2464.61</v>
      </c>
      <c r="P185" s="33">
        <v>2804.73</v>
      </c>
      <c r="Q185" s="47">
        <f>IFERROR(O185/N185*100,"")</f>
        <v>100</v>
      </c>
      <c r="R185" s="47">
        <f>IFERROR(P185/O185*100,"")</f>
        <v>113.80015499409642</v>
      </c>
      <c r="S185" s="139">
        <f t="shared" si="145"/>
        <v>3141.2975999999999</v>
      </c>
      <c r="T185" s="150">
        <f t="shared" si="146"/>
        <v>1.1199999999999999</v>
      </c>
      <c r="U185" s="124" t="s">
        <v>425</v>
      </c>
      <c r="V185" s="68">
        <f>IF(G185=20%,ROUND(O185/1.2,2),IF(G185=5%,ROUND(O185/1.05,2),O185))</f>
        <v>2053.84</v>
      </c>
      <c r="W185" s="68">
        <f t="shared" si="147"/>
        <v>2337.2800000000002</v>
      </c>
      <c r="X185" s="63">
        <f>IFERROR(W185/J185,"")</f>
        <v>0.67273988492546644</v>
      </c>
    </row>
    <row r="186" spans="1:24" x14ac:dyDescent="0.2">
      <c r="A186" s="229"/>
      <c r="B186" s="49" t="s">
        <v>61</v>
      </c>
      <c r="C186" s="8">
        <v>3702114043</v>
      </c>
      <c r="D186" s="36" t="s">
        <v>258</v>
      </c>
      <c r="E186" s="13" t="s">
        <v>581</v>
      </c>
      <c r="F186" s="12" t="s">
        <v>117</v>
      </c>
      <c r="G186" s="77" t="s">
        <v>387</v>
      </c>
      <c r="H186" s="25">
        <v>2565.48</v>
      </c>
      <c r="I186" s="25">
        <v>2121.79</v>
      </c>
      <c r="J186" s="25">
        <v>2121.79</v>
      </c>
      <c r="K186" s="22">
        <f t="shared" si="124"/>
        <v>82.705380669504336</v>
      </c>
      <c r="L186" s="22">
        <f t="shared" si="124"/>
        <v>100</v>
      </c>
      <c r="M186" s="133">
        <f t="shared" si="144"/>
        <v>2331.8472099999999</v>
      </c>
      <c r="N186" s="47"/>
      <c r="O186" s="34"/>
      <c r="P186" s="47"/>
      <c r="Q186" s="47"/>
      <c r="R186" s="47"/>
      <c r="S186" s="138"/>
      <c r="T186" s="138"/>
      <c r="U186" s="124" t="s">
        <v>409</v>
      </c>
      <c r="W186" s="68"/>
      <c r="X186" s="63"/>
    </row>
    <row r="187" spans="1:24" x14ac:dyDescent="0.2">
      <c r="A187" s="229"/>
      <c r="B187" s="5" t="s">
        <v>137</v>
      </c>
      <c r="C187" s="8">
        <v>3702125937</v>
      </c>
      <c r="D187" s="36" t="s">
        <v>258</v>
      </c>
      <c r="E187" s="13" t="s">
        <v>335</v>
      </c>
      <c r="F187" s="12" t="s">
        <v>220</v>
      </c>
      <c r="G187" s="77">
        <v>0.2</v>
      </c>
      <c r="H187" s="25">
        <v>3825.67</v>
      </c>
      <c r="I187" s="25">
        <v>3282.23</v>
      </c>
      <c r="J187" s="25">
        <v>3282.23</v>
      </c>
      <c r="K187" s="22">
        <f t="shared" si="124"/>
        <v>85.794906513107506</v>
      </c>
      <c r="L187" s="22">
        <f t="shared" si="124"/>
        <v>100</v>
      </c>
      <c r="M187" s="133">
        <f t="shared" si="144"/>
        <v>3607.1707699999997</v>
      </c>
      <c r="N187" s="33">
        <v>2989.68</v>
      </c>
      <c r="O187" s="33">
        <v>2989.68</v>
      </c>
      <c r="P187" s="33">
        <v>3402.26</v>
      </c>
      <c r="Q187" s="47">
        <f t="shared" ref="Q187:R198" si="148">IFERROR(O187/N187*100,"")</f>
        <v>100</v>
      </c>
      <c r="R187" s="47">
        <f t="shared" si="148"/>
        <v>113.80013914532661</v>
      </c>
      <c r="S187" s="139">
        <f t="shared" ref="S187" si="149">IF(G187="нет",MIN(M187,P187*S$4),MIN(M187*(1+G187),P187*S$4))</f>
        <v>3810.5311999999999</v>
      </c>
      <c r="T187" s="150">
        <f>S187/P187</f>
        <v>1.1199999999999999</v>
      </c>
      <c r="U187" s="124" t="s">
        <v>576</v>
      </c>
      <c r="V187" s="68">
        <f>IF(G187=20%,ROUND(O187/1.2,2),IF(G187=5%,ROUND(O187/1.05,2),O187))</f>
        <v>2491.4</v>
      </c>
      <c r="W187" s="68">
        <f>IF($G187=20%,ROUND(P187/1.2,2),IF($G187=5%,ROUND(P187/1.05,2),P187))</f>
        <v>2835.22</v>
      </c>
      <c r="X187" s="63">
        <f>IFERROR(W187/J187,"")</f>
        <v>0.86380905664746221</v>
      </c>
    </row>
    <row r="188" spans="1:24" x14ac:dyDescent="0.2">
      <c r="A188" s="229" t="s">
        <v>4</v>
      </c>
      <c r="B188" s="49" t="s">
        <v>138</v>
      </c>
      <c r="C188" s="8">
        <v>3706027377</v>
      </c>
      <c r="D188" s="36"/>
      <c r="E188" s="13"/>
      <c r="F188" s="12"/>
      <c r="G188" s="77"/>
      <c r="H188" s="25"/>
      <c r="I188" s="25"/>
      <c r="J188" s="25"/>
      <c r="K188" s="26" t="str">
        <f t="shared" si="124"/>
        <v/>
      </c>
      <c r="L188" s="26" t="str">
        <f t="shared" si="124"/>
        <v/>
      </c>
      <c r="M188" s="154"/>
      <c r="N188" s="32"/>
      <c r="O188" s="41"/>
      <c r="P188" s="32"/>
      <c r="Q188" s="32" t="str">
        <f t="shared" si="148"/>
        <v/>
      </c>
      <c r="R188" s="32" t="str">
        <f t="shared" si="148"/>
        <v/>
      </c>
      <c r="S188" s="140"/>
      <c r="T188" s="140"/>
      <c r="U188" s="254" t="s">
        <v>453</v>
      </c>
      <c r="X188" s="64"/>
    </row>
    <row r="189" spans="1:24" x14ac:dyDescent="0.2">
      <c r="A189" s="229"/>
      <c r="B189" s="6" t="s">
        <v>532</v>
      </c>
      <c r="C189" s="8">
        <v>3706027377</v>
      </c>
      <c r="D189" s="36" t="s">
        <v>263</v>
      </c>
      <c r="E189" s="13" t="s">
        <v>335</v>
      </c>
      <c r="F189" s="12" t="s">
        <v>117</v>
      </c>
      <c r="G189" s="77" t="s">
        <v>387</v>
      </c>
      <c r="H189" s="25">
        <v>6152.82</v>
      </c>
      <c r="I189" s="25">
        <v>5819.65</v>
      </c>
      <c r="J189" s="25">
        <v>5820.11</v>
      </c>
      <c r="K189" s="22">
        <f t="shared" si="124"/>
        <v>94.585084562850852</v>
      </c>
      <c r="L189" s="22">
        <f t="shared" si="124"/>
        <v>100.00790425541055</v>
      </c>
      <c r="M189" s="133">
        <f t="shared" ref="M189:M201" si="150">J189*M$4</f>
        <v>6396.3008899999995</v>
      </c>
      <c r="N189" s="33">
        <v>3486.57</v>
      </c>
      <c r="O189" s="33">
        <v>3486.57</v>
      </c>
      <c r="P189" s="107">
        <v>3729.4</v>
      </c>
      <c r="Q189" s="47">
        <f t="shared" si="148"/>
        <v>100</v>
      </c>
      <c r="R189" s="47">
        <f t="shared" si="148"/>
        <v>106.96472464341747</v>
      </c>
      <c r="S189" s="139">
        <f t="shared" ref="S189:S198" si="151">IF(G189="нет",MIN(M189,P189*S$4),MIN(M189*(1+G189),P189*S$4))</f>
        <v>4176.9279999999999</v>
      </c>
      <c r="T189" s="150">
        <f t="shared" ref="T189:T198" si="152">S189/P189</f>
        <v>1.1199999999999999</v>
      </c>
      <c r="U189" s="254"/>
      <c r="V189" s="68">
        <f t="shared" ref="V189:V198" si="153">IF(G189=20%,ROUND(O189/1.2,2),IF(G189=5%,ROUND(O189/1.05,2),O189))</f>
        <v>3486.57</v>
      </c>
      <c r="W189" s="68">
        <f t="shared" ref="W189:W198" si="154">IF($G189=20%,ROUND(P189/1.2,2),IF($G189=5%,ROUND(P189/1.05,2),P189))</f>
        <v>3729.4</v>
      </c>
      <c r="X189" s="63">
        <f t="shared" ref="X189:X198" si="155">IFERROR(W189/J189,"")</f>
        <v>0.64077826707742647</v>
      </c>
    </row>
    <row r="190" spans="1:24" x14ac:dyDescent="0.2">
      <c r="A190" s="229"/>
      <c r="B190" s="6" t="s">
        <v>23</v>
      </c>
      <c r="C190" s="8">
        <v>3706027377</v>
      </c>
      <c r="D190" s="36" t="s">
        <v>263</v>
      </c>
      <c r="E190" s="13" t="s">
        <v>335</v>
      </c>
      <c r="F190" s="12" t="s">
        <v>117</v>
      </c>
      <c r="G190" s="77" t="s">
        <v>387</v>
      </c>
      <c r="H190" s="25">
        <v>6299.54</v>
      </c>
      <c r="I190" s="25">
        <v>6299.54</v>
      </c>
      <c r="J190" s="25">
        <v>6560.58</v>
      </c>
      <c r="K190" s="22">
        <f t="shared" si="124"/>
        <v>100</v>
      </c>
      <c r="L190" s="22">
        <f t="shared" si="124"/>
        <v>104.1437946262743</v>
      </c>
      <c r="M190" s="133">
        <f t="shared" si="150"/>
        <v>7210.0774199999996</v>
      </c>
      <c r="N190" s="33">
        <v>3486.57</v>
      </c>
      <c r="O190" s="33">
        <v>3486.57</v>
      </c>
      <c r="P190" s="107">
        <v>3729.4</v>
      </c>
      <c r="Q190" s="47">
        <f t="shared" si="148"/>
        <v>100</v>
      </c>
      <c r="R190" s="47">
        <f t="shared" si="148"/>
        <v>106.96472464341747</v>
      </c>
      <c r="S190" s="139">
        <f t="shared" si="151"/>
        <v>4176.9279999999999</v>
      </c>
      <c r="T190" s="150">
        <f t="shared" si="152"/>
        <v>1.1199999999999999</v>
      </c>
      <c r="U190" s="254"/>
      <c r="V190" s="68">
        <f t="shared" si="153"/>
        <v>3486.57</v>
      </c>
      <c r="W190" s="68">
        <f t="shared" si="154"/>
        <v>3729.4</v>
      </c>
      <c r="X190" s="63">
        <f t="shared" si="155"/>
        <v>0.56845583774605291</v>
      </c>
    </row>
    <row r="191" spans="1:24" x14ac:dyDescent="0.2">
      <c r="A191" s="229"/>
      <c r="B191" s="6" t="s">
        <v>534</v>
      </c>
      <c r="C191" s="8">
        <v>3706027377</v>
      </c>
      <c r="D191" s="36" t="s">
        <v>263</v>
      </c>
      <c r="E191" s="13" t="s">
        <v>335</v>
      </c>
      <c r="F191" s="12" t="s">
        <v>117</v>
      </c>
      <c r="G191" s="77" t="s">
        <v>387</v>
      </c>
      <c r="H191" s="25">
        <v>11761.03</v>
      </c>
      <c r="I191" s="25">
        <v>10577.06</v>
      </c>
      <c r="J191" s="25">
        <v>10577.63</v>
      </c>
      <c r="K191" s="22">
        <f t="shared" si="124"/>
        <v>89.933109600094539</v>
      </c>
      <c r="L191" s="22">
        <f t="shared" si="124"/>
        <v>100.00538902114575</v>
      </c>
      <c r="M191" s="133">
        <f t="shared" si="150"/>
        <v>11624.815369999998</v>
      </c>
      <c r="N191" s="33">
        <v>3486.57</v>
      </c>
      <c r="O191" s="33">
        <v>3486.57</v>
      </c>
      <c r="P191" s="107">
        <v>3729.4</v>
      </c>
      <c r="Q191" s="47">
        <f t="shared" si="148"/>
        <v>100</v>
      </c>
      <c r="R191" s="47">
        <f t="shared" si="148"/>
        <v>106.96472464341747</v>
      </c>
      <c r="S191" s="139">
        <f t="shared" si="151"/>
        <v>4176.9279999999999</v>
      </c>
      <c r="T191" s="150">
        <f t="shared" si="152"/>
        <v>1.1199999999999999</v>
      </c>
      <c r="U191" s="254"/>
      <c r="V191" s="68">
        <f t="shared" si="153"/>
        <v>3486.57</v>
      </c>
      <c r="W191" s="68">
        <f t="shared" si="154"/>
        <v>3729.4</v>
      </c>
      <c r="X191" s="63">
        <f t="shared" si="155"/>
        <v>0.35257425340080911</v>
      </c>
    </row>
    <row r="192" spans="1:24" x14ac:dyDescent="0.2">
      <c r="A192" s="229"/>
      <c r="B192" s="6" t="s">
        <v>533</v>
      </c>
      <c r="C192" s="8">
        <v>3706027377</v>
      </c>
      <c r="D192" s="36" t="s">
        <v>263</v>
      </c>
      <c r="E192" s="13" t="s">
        <v>335</v>
      </c>
      <c r="F192" s="12" t="s">
        <v>117</v>
      </c>
      <c r="G192" s="77" t="s">
        <v>387</v>
      </c>
      <c r="H192" s="25">
        <v>13539.5</v>
      </c>
      <c r="I192" s="25">
        <v>11561.36</v>
      </c>
      <c r="J192" s="25">
        <v>11561.93</v>
      </c>
      <c r="K192" s="22">
        <f t="shared" ref="K192:L228" si="156">IFERROR(I192/H192*100,"")</f>
        <v>85.389859300565021</v>
      </c>
      <c r="L192" s="22">
        <f t="shared" si="156"/>
        <v>100.00493021582236</v>
      </c>
      <c r="M192" s="133">
        <f t="shared" si="150"/>
        <v>12706.56107</v>
      </c>
      <c r="N192" s="33">
        <v>3486.57</v>
      </c>
      <c r="O192" s="33">
        <v>3486.57</v>
      </c>
      <c r="P192" s="107">
        <v>3729.4</v>
      </c>
      <c r="Q192" s="47">
        <f t="shared" si="148"/>
        <v>100</v>
      </c>
      <c r="R192" s="47">
        <f t="shared" si="148"/>
        <v>106.96472464341747</v>
      </c>
      <c r="S192" s="139">
        <f t="shared" si="151"/>
        <v>4176.9279999999999</v>
      </c>
      <c r="T192" s="150">
        <f t="shared" si="152"/>
        <v>1.1199999999999999</v>
      </c>
      <c r="U192" s="254"/>
      <c r="V192" s="68">
        <f t="shared" si="153"/>
        <v>3486.57</v>
      </c>
      <c r="W192" s="68">
        <f t="shared" si="154"/>
        <v>3729.4</v>
      </c>
      <c r="X192" s="63">
        <f t="shared" si="155"/>
        <v>0.32255860397009845</v>
      </c>
    </row>
    <row r="193" spans="1:24" x14ac:dyDescent="0.2">
      <c r="A193" s="229"/>
      <c r="B193" s="6" t="s">
        <v>535</v>
      </c>
      <c r="C193" s="8">
        <v>3706027377</v>
      </c>
      <c r="D193" s="36" t="s">
        <v>263</v>
      </c>
      <c r="E193" s="13" t="s">
        <v>335</v>
      </c>
      <c r="F193" s="12" t="s">
        <v>117</v>
      </c>
      <c r="G193" s="77" t="s">
        <v>387</v>
      </c>
      <c r="H193" s="25">
        <v>9662.5400000000009</v>
      </c>
      <c r="I193" s="25">
        <v>8470.2199999999993</v>
      </c>
      <c r="J193" s="25">
        <v>8470.5499999999993</v>
      </c>
      <c r="K193" s="22">
        <f t="shared" si="156"/>
        <v>87.660387434359905</v>
      </c>
      <c r="L193" s="22">
        <f t="shared" si="156"/>
        <v>100.00389600270123</v>
      </c>
      <c r="M193" s="133">
        <f t="shared" si="150"/>
        <v>9309.1344499999996</v>
      </c>
      <c r="N193" s="33">
        <v>3486.57</v>
      </c>
      <c r="O193" s="33">
        <v>3486.57</v>
      </c>
      <c r="P193" s="107">
        <v>3729.4</v>
      </c>
      <c r="Q193" s="47">
        <f t="shared" si="148"/>
        <v>100</v>
      </c>
      <c r="R193" s="47">
        <f t="shared" si="148"/>
        <v>106.96472464341747</v>
      </c>
      <c r="S193" s="139">
        <f t="shared" si="151"/>
        <v>4176.9279999999999</v>
      </c>
      <c r="T193" s="150">
        <f t="shared" si="152"/>
        <v>1.1199999999999999</v>
      </c>
      <c r="U193" s="254"/>
      <c r="V193" s="68">
        <f t="shared" si="153"/>
        <v>3486.57</v>
      </c>
      <c r="W193" s="68">
        <f t="shared" si="154"/>
        <v>3729.4</v>
      </c>
      <c r="X193" s="63">
        <f t="shared" si="155"/>
        <v>0.44027837625655952</v>
      </c>
    </row>
    <row r="194" spans="1:24" x14ac:dyDescent="0.2">
      <c r="A194" s="229"/>
      <c r="B194" s="6" t="s">
        <v>536</v>
      </c>
      <c r="C194" s="8">
        <v>3706027377</v>
      </c>
      <c r="D194" s="36" t="s">
        <v>263</v>
      </c>
      <c r="E194" s="13" t="s">
        <v>335</v>
      </c>
      <c r="F194" s="12" t="s">
        <v>117</v>
      </c>
      <c r="G194" s="77" t="s">
        <v>387</v>
      </c>
      <c r="H194" s="25">
        <v>4799.6099999999997</v>
      </c>
      <c r="I194" s="25">
        <v>4799.6099999999997</v>
      </c>
      <c r="J194" s="25">
        <v>5267.92</v>
      </c>
      <c r="K194" s="22">
        <f t="shared" si="156"/>
        <v>100</v>
      </c>
      <c r="L194" s="22">
        <f t="shared" si="156"/>
        <v>109.75725110998602</v>
      </c>
      <c r="M194" s="133">
        <f t="shared" si="150"/>
        <v>5789.4440800000002</v>
      </c>
      <c r="N194" s="33">
        <v>3486.57</v>
      </c>
      <c r="O194" s="33">
        <v>3486.57</v>
      </c>
      <c r="P194" s="107">
        <v>3729.4</v>
      </c>
      <c r="Q194" s="47">
        <f t="shared" si="148"/>
        <v>100</v>
      </c>
      <c r="R194" s="47">
        <f t="shared" si="148"/>
        <v>106.96472464341747</v>
      </c>
      <c r="S194" s="139">
        <f t="shared" si="151"/>
        <v>4176.9279999999999</v>
      </c>
      <c r="T194" s="150">
        <f t="shared" si="152"/>
        <v>1.1199999999999999</v>
      </c>
      <c r="U194" s="254"/>
      <c r="V194" s="68">
        <f t="shared" si="153"/>
        <v>3486.57</v>
      </c>
      <c r="W194" s="68">
        <f t="shared" si="154"/>
        <v>3729.4</v>
      </c>
      <c r="X194" s="63">
        <f t="shared" si="155"/>
        <v>0.70794545095597505</v>
      </c>
    </row>
    <row r="195" spans="1:24" x14ac:dyDescent="0.2">
      <c r="A195" s="229"/>
      <c r="B195" s="6" t="s">
        <v>537</v>
      </c>
      <c r="C195" s="8">
        <v>3706027377</v>
      </c>
      <c r="D195" s="36" t="s">
        <v>263</v>
      </c>
      <c r="E195" s="13" t="s">
        <v>335</v>
      </c>
      <c r="F195" s="12" t="s">
        <v>117</v>
      </c>
      <c r="G195" s="77" t="s">
        <v>387</v>
      </c>
      <c r="H195" s="25">
        <v>7333.15</v>
      </c>
      <c r="I195" s="25">
        <v>6121.74</v>
      </c>
      <c r="J195" s="25">
        <v>6122.09</v>
      </c>
      <c r="K195" s="22">
        <f t="shared" si="156"/>
        <v>83.480359736266124</v>
      </c>
      <c r="L195" s="22">
        <f t="shared" si="156"/>
        <v>100.00571732873334</v>
      </c>
      <c r="M195" s="133">
        <f t="shared" si="150"/>
        <v>6728.1769100000001</v>
      </c>
      <c r="N195" s="33">
        <v>3486.57</v>
      </c>
      <c r="O195" s="33">
        <v>3486.57</v>
      </c>
      <c r="P195" s="107">
        <v>3729.4</v>
      </c>
      <c r="Q195" s="47">
        <f t="shared" si="148"/>
        <v>100</v>
      </c>
      <c r="R195" s="47">
        <f t="shared" si="148"/>
        <v>106.96472464341747</v>
      </c>
      <c r="S195" s="139">
        <f t="shared" si="151"/>
        <v>4176.9279999999999</v>
      </c>
      <c r="T195" s="150">
        <f t="shared" si="152"/>
        <v>1.1199999999999999</v>
      </c>
      <c r="U195" s="254"/>
      <c r="V195" s="68">
        <f t="shared" si="153"/>
        <v>3486.57</v>
      </c>
      <c r="W195" s="68">
        <f t="shared" si="154"/>
        <v>3729.4</v>
      </c>
      <c r="X195" s="63">
        <f t="shared" si="155"/>
        <v>0.60917105106262726</v>
      </c>
    </row>
    <row r="196" spans="1:24" x14ac:dyDescent="0.2">
      <c r="A196" s="229"/>
      <c r="B196" s="6" t="s">
        <v>509</v>
      </c>
      <c r="C196" s="8">
        <v>3706027377</v>
      </c>
      <c r="D196" s="36" t="s">
        <v>263</v>
      </c>
      <c r="E196" s="13" t="s">
        <v>335</v>
      </c>
      <c r="F196" s="12" t="s">
        <v>117</v>
      </c>
      <c r="G196" s="77" t="s">
        <v>387</v>
      </c>
      <c r="H196" s="25">
        <v>6205.69</v>
      </c>
      <c r="I196" s="25">
        <v>6205.69</v>
      </c>
      <c r="J196" s="25">
        <v>7194.24</v>
      </c>
      <c r="K196" s="22">
        <f t="shared" si="156"/>
        <v>100</v>
      </c>
      <c r="L196" s="22">
        <f t="shared" si="156"/>
        <v>115.92973545246379</v>
      </c>
      <c r="M196" s="133">
        <f t="shared" si="150"/>
        <v>7906.46976</v>
      </c>
      <c r="N196" s="33">
        <v>3486.57</v>
      </c>
      <c r="O196" s="33">
        <v>3486.57</v>
      </c>
      <c r="P196" s="107">
        <v>3729.4</v>
      </c>
      <c r="Q196" s="47">
        <f t="shared" si="148"/>
        <v>100</v>
      </c>
      <c r="R196" s="47">
        <f t="shared" si="148"/>
        <v>106.96472464341747</v>
      </c>
      <c r="S196" s="139">
        <f t="shared" si="151"/>
        <v>4176.9279999999999</v>
      </c>
      <c r="T196" s="150">
        <f t="shared" si="152"/>
        <v>1.1199999999999999</v>
      </c>
      <c r="U196" s="254"/>
      <c r="V196" s="68">
        <f t="shared" si="153"/>
        <v>3486.57</v>
      </c>
      <c r="W196" s="68">
        <f t="shared" si="154"/>
        <v>3729.4</v>
      </c>
      <c r="X196" s="63">
        <f t="shared" si="155"/>
        <v>0.51838693176763639</v>
      </c>
    </row>
    <row r="197" spans="1:24" x14ac:dyDescent="0.2">
      <c r="A197" s="229"/>
      <c r="B197" s="6" t="s">
        <v>272</v>
      </c>
      <c r="C197" s="8">
        <v>3706027377</v>
      </c>
      <c r="D197" s="36" t="s">
        <v>263</v>
      </c>
      <c r="E197" s="13" t="s">
        <v>335</v>
      </c>
      <c r="F197" s="12" t="s">
        <v>117</v>
      </c>
      <c r="G197" s="77" t="s">
        <v>387</v>
      </c>
      <c r="H197" s="25">
        <v>5560.08</v>
      </c>
      <c r="I197" s="25">
        <v>5452.77</v>
      </c>
      <c r="J197" s="25">
        <v>5453.04</v>
      </c>
      <c r="K197" s="22">
        <f t="shared" si="156"/>
        <v>98.069991798679169</v>
      </c>
      <c r="L197" s="22">
        <f t="shared" si="156"/>
        <v>100.00495161174963</v>
      </c>
      <c r="M197" s="133">
        <f t="shared" si="150"/>
        <v>5992.8909599999997</v>
      </c>
      <c r="N197" s="33">
        <v>3486.57</v>
      </c>
      <c r="O197" s="33">
        <v>3486.57</v>
      </c>
      <c r="P197" s="107">
        <v>3729.4</v>
      </c>
      <c r="Q197" s="47">
        <f t="shared" si="148"/>
        <v>100</v>
      </c>
      <c r="R197" s="47">
        <f t="shared" si="148"/>
        <v>106.96472464341747</v>
      </c>
      <c r="S197" s="139">
        <f t="shared" si="151"/>
        <v>4176.9279999999999</v>
      </c>
      <c r="T197" s="150">
        <f t="shared" si="152"/>
        <v>1.1199999999999999</v>
      </c>
      <c r="U197" s="254"/>
      <c r="V197" s="68">
        <f t="shared" si="153"/>
        <v>3486.57</v>
      </c>
      <c r="W197" s="68">
        <f t="shared" si="154"/>
        <v>3729.4</v>
      </c>
      <c r="X197" s="63">
        <f t="shared" si="155"/>
        <v>0.68391209307102097</v>
      </c>
    </row>
    <row r="198" spans="1:24" x14ac:dyDescent="0.2">
      <c r="A198" s="229"/>
      <c r="B198" s="6" t="s">
        <v>510</v>
      </c>
      <c r="C198" s="8">
        <v>3706027377</v>
      </c>
      <c r="D198" s="36" t="s">
        <v>263</v>
      </c>
      <c r="E198" s="13" t="s">
        <v>335</v>
      </c>
      <c r="F198" s="12" t="s">
        <v>117</v>
      </c>
      <c r="G198" s="77" t="s">
        <v>387</v>
      </c>
      <c r="H198" s="25">
        <v>7000.68</v>
      </c>
      <c r="I198" s="25">
        <v>7000.68</v>
      </c>
      <c r="J198" s="25">
        <v>7544.28</v>
      </c>
      <c r="K198" s="22">
        <f t="shared" si="156"/>
        <v>100</v>
      </c>
      <c r="L198" s="22">
        <f t="shared" si="156"/>
        <v>107.76495997531667</v>
      </c>
      <c r="M198" s="133">
        <f t="shared" si="150"/>
        <v>8291.1637199999986</v>
      </c>
      <c r="N198" s="33">
        <v>3486.57</v>
      </c>
      <c r="O198" s="33">
        <v>3486.57</v>
      </c>
      <c r="P198" s="107">
        <v>3729.4</v>
      </c>
      <c r="Q198" s="47">
        <f t="shared" si="148"/>
        <v>100</v>
      </c>
      <c r="R198" s="47">
        <f t="shared" si="148"/>
        <v>106.96472464341747</v>
      </c>
      <c r="S198" s="139">
        <f t="shared" si="151"/>
        <v>4176.9279999999999</v>
      </c>
      <c r="T198" s="150">
        <f t="shared" si="152"/>
        <v>1.1199999999999999</v>
      </c>
      <c r="U198" s="254"/>
      <c r="V198" s="68">
        <f t="shared" si="153"/>
        <v>3486.57</v>
      </c>
      <c r="W198" s="68">
        <f t="shared" si="154"/>
        <v>3729.4</v>
      </c>
      <c r="X198" s="63">
        <f t="shared" si="155"/>
        <v>0.4943347807875636</v>
      </c>
    </row>
    <row r="199" spans="1:24" ht="15.75" customHeight="1" x14ac:dyDescent="0.2">
      <c r="A199" s="229" t="s">
        <v>5</v>
      </c>
      <c r="B199" s="5" t="s">
        <v>139</v>
      </c>
      <c r="C199" s="8">
        <v>3702238930</v>
      </c>
      <c r="D199" s="36" t="s">
        <v>338</v>
      </c>
      <c r="E199" s="13" t="s">
        <v>335</v>
      </c>
      <c r="F199" s="12" t="s">
        <v>117</v>
      </c>
      <c r="G199" s="77"/>
      <c r="H199" s="21">
        <v>3430.44</v>
      </c>
      <c r="I199" s="21">
        <v>3430.44</v>
      </c>
      <c r="J199" s="21">
        <v>3708.91</v>
      </c>
      <c r="K199" s="22">
        <f t="shared" si="156"/>
        <v>100</v>
      </c>
      <c r="L199" s="22">
        <f t="shared" si="156"/>
        <v>108.11761756509368</v>
      </c>
      <c r="M199" s="133">
        <f t="shared" si="150"/>
        <v>4076.0920899999996</v>
      </c>
      <c r="N199" s="47"/>
      <c r="O199" s="47"/>
      <c r="P199" s="47"/>
      <c r="Q199" s="47"/>
      <c r="R199" s="47"/>
      <c r="S199" s="138"/>
      <c r="T199" s="138"/>
      <c r="U199" s="124" t="s">
        <v>413</v>
      </c>
      <c r="W199" s="68"/>
      <c r="X199" s="63"/>
    </row>
    <row r="200" spans="1:24" ht="30" x14ac:dyDescent="0.2">
      <c r="A200" s="229"/>
      <c r="B200" s="5" t="s">
        <v>127</v>
      </c>
      <c r="C200" s="8">
        <v>3702706191</v>
      </c>
      <c r="D200" s="36" t="s">
        <v>258</v>
      </c>
      <c r="E200" s="13" t="s">
        <v>335</v>
      </c>
      <c r="F200" s="12" t="s">
        <v>220</v>
      </c>
      <c r="G200" s="77">
        <v>0.2</v>
      </c>
      <c r="H200" s="21">
        <v>6956.26</v>
      </c>
      <c r="I200" s="25">
        <v>6630.47</v>
      </c>
      <c r="J200" s="25">
        <v>7021.1</v>
      </c>
      <c r="K200" s="22">
        <f t="shared" si="156"/>
        <v>95.316592536794204</v>
      </c>
      <c r="L200" s="22">
        <f t="shared" si="156"/>
        <v>105.8914375602333</v>
      </c>
      <c r="M200" s="133">
        <f t="shared" si="150"/>
        <v>7716.1889000000001</v>
      </c>
      <c r="N200" s="46">
        <v>3486.57</v>
      </c>
      <c r="O200" s="33">
        <v>3486.57</v>
      </c>
      <c r="P200" s="45">
        <v>3729.4</v>
      </c>
      <c r="Q200" s="47">
        <f t="shared" ref="Q200:R209" si="157">IFERROR(O200/N200*100,"")</f>
        <v>100</v>
      </c>
      <c r="R200" s="47">
        <f t="shared" si="157"/>
        <v>106.96472464341747</v>
      </c>
      <c r="S200" s="139">
        <f t="shared" ref="S200:S201" si="158">IF(G200="нет",MIN(M200,P200*S$4),MIN(M200*(1+G200),P200*S$4))</f>
        <v>4176.9279999999999</v>
      </c>
      <c r="T200" s="150">
        <f t="shared" ref="T200:T201" si="159">S200/P200</f>
        <v>1.1199999999999999</v>
      </c>
      <c r="U200" s="124" t="s">
        <v>454</v>
      </c>
      <c r="V200" s="68">
        <f>IF(G200=20%,ROUND(O200/1.2,2),IF(G200=5%,ROUND(O200/1.05,2),O200))</f>
        <v>2905.48</v>
      </c>
      <c r="W200" s="68">
        <f t="shared" ref="W200:W201" si="160">IF($G200=20%,ROUND(P200/1.2,2),IF($G200=5%,ROUND(P200/1.05,2),P200))</f>
        <v>3107.83</v>
      </c>
      <c r="X200" s="63">
        <f>IFERROR(W200/J200,"")</f>
        <v>0.44264146643688307</v>
      </c>
    </row>
    <row r="201" spans="1:24" x14ac:dyDescent="0.2">
      <c r="A201" s="229"/>
      <c r="B201" s="5" t="s">
        <v>212</v>
      </c>
      <c r="C201" s="8">
        <v>3706030147</v>
      </c>
      <c r="D201" s="36" t="s">
        <v>338</v>
      </c>
      <c r="E201" s="13" t="s">
        <v>335</v>
      </c>
      <c r="F201" s="12" t="s">
        <v>220</v>
      </c>
      <c r="G201" s="77">
        <v>0.2</v>
      </c>
      <c r="H201" s="25">
        <v>4173.1499999999996</v>
      </c>
      <c r="I201" s="25">
        <v>3756.5</v>
      </c>
      <c r="J201" s="25">
        <v>4044.93</v>
      </c>
      <c r="K201" s="22">
        <f t="shared" si="156"/>
        <v>90.015935204821304</v>
      </c>
      <c r="L201" s="22">
        <f t="shared" si="156"/>
        <v>107.67815785970983</v>
      </c>
      <c r="M201" s="133">
        <f t="shared" si="150"/>
        <v>4445.3780699999998</v>
      </c>
      <c r="N201" s="33">
        <v>3152.7</v>
      </c>
      <c r="O201" s="33">
        <v>3152.7</v>
      </c>
      <c r="P201" s="87">
        <v>3587.77</v>
      </c>
      <c r="Q201" s="47">
        <f t="shared" si="157"/>
        <v>100</v>
      </c>
      <c r="R201" s="47">
        <f t="shared" si="157"/>
        <v>113.79991753100518</v>
      </c>
      <c r="S201" s="139">
        <f t="shared" si="158"/>
        <v>4018.3023999999996</v>
      </c>
      <c r="T201" s="150">
        <f t="shared" si="159"/>
        <v>1.1199999999999999</v>
      </c>
      <c r="U201" s="124" t="s">
        <v>396</v>
      </c>
      <c r="V201" s="68">
        <f>IF(G201=20%,ROUND(O201/1.2,2),IF(G201=5%,ROUND(O201/1.05,2),O201))</f>
        <v>2627.25</v>
      </c>
      <c r="W201" s="68">
        <f t="shared" si="160"/>
        <v>2989.81</v>
      </c>
      <c r="X201" s="63">
        <f>IFERROR(W201/J201,"")</f>
        <v>0.7391499976513809</v>
      </c>
    </row>
    <row r="202" spans="1:24" x14ac:dyDescent="0.2">
      <c r="A202" s="229"/>
      <c r="B202" s="5" t="s">
        <v>140</v>
      </c>
      <c r="C202" s="8">
        <v>3702167447</v>
      </c>
      <c r="D202" s="127"/>
      <c r="E202" s="127"/>
      <c r="F202" s="127"/>
      <c r="G202" s="79"/>
      <c r="H202" s="39"/>
      <c r="I202" s="39"/>
      <c r="J202" s="39"/>
      <c r="K202" s="24" t="str">
        <f t="shared" si="156"/>
        <v/>
      </c>
      <c r="L202" s="24" t="str">
        <f t="shared" si="156"/>
        <v/>
      </c>
      <c r="M202" s="155"/>
      <c r="N202" s="31"/>
      <c r="O202" s="40"/>
      <c r="P202" s="31"/>
      <c r="Q202" s="31" t="str">
        <f t="shared" si="157"/>
        <v/>
      </c>
      <c r="R202" s="31" t="str">
        <f t="shared" si="157"/>
        <v/>
      </c>
      <c r="S202" s="142"/>
      <c r="T202" s="142"/>
      <c r="U202" s="93"/>
      <c r="V202" s="100"/>
      <c r="W202" s="68"/>
      <c r="X202" s="63"/>
    </row>
    <row r="203" spans="1:24" ht="30" x14ac:dyDescent="0.2">
      <c r="A203" s="229"/>
      <c r="B203" s="6" t="s">
        <v>275</v>
      </c>
      <c r="C203" s="8">
        <v>3702167447</v>
      </c>
      <c r="D203" s="36" t="s">
        <v>258</v>
      </c>
      <c r="E203" s="13" t="s">
        <v>335</v>
      </c>
      <c r="F203" s="12" t="s">
        <v>117</v>
      </c>
      <c r="G203" s="77" t="s">
        <v>387</v>
      </c>
      <c r="H203" s="25">
        <v>5190.2299999999996</v>
      </c>
      <c r="I203" s="25">
        <v>5010.8999999999996</v>
      </c>
      <c r="J203" s="25">
        <v>5336.36</v>
      </c>
      <c r="K203" s="22">
        <f t="shared" si="156"/>
        <v>96.544854466950397</v>
      </c>
      <c r="L203" s="22">
        <f t="shared" si="156"/>
        <v>106.49504081103196</v>
      </c>
      <c r="M203" s="133">
        <f t="shared" ref="M203:M204" si="161">J203*M$4</f>
        <v>5864.6596399999999</v>
      </c>
      <c r="N203" s="33">
        <v>3486.57</v>
      </c>
      <c r="O203" s="33">
        <v>3486.57</v>
      </c>
      <c r="P203" s="45">
        <v>3729.4</v>
      </c>
      <c r="Q203" s="32">
        <f t="shared" si="157"/>
        <v>100</v>
      </c>
      <c r="R203" s="32">
        <f t="shared" si="157"/>
        <v>106.96472464341747</v>
      </c>
      <c r="S203" s="139">
        <f t="shared" ref="S203:S204" si="162">IF(G203="нет",MIN(M203,P203*S$4),MIN(M203*(1+G203),P203*S$4))</f>
        <v>4176.9279999999999</v>
      </c>
      <c r="T203" s="150">
        <f t="shared" ref="T203:T204" si="163">S203/P203</f>
        <v>1.1199999999999999</v>
      </c>
      <c r="U203" s="124" t="s">
        <v>455</v>
      </c>
      <c r="V203" s="68">
        <f>IF(G203=20%,ROUND(O203/1.2,2),IF(G203=5%,ROUND(O203/1.05,2),O203))</f>
        <v>3486.57</v>
      </c>
      <c r="W203" s="68">
        <f t="shared" ref="W203:W204" si="164">IF($G203=20%,ROUND(P203/1.2,2),IF($G203=5%,ROUND(P203/1.05,2),P203))</f>
        <v>3729.4</v>
      </c>
      <c r="X203" s="63">
        <f>IFERROR(W203/J203,"")</f>
        <v>0.69886589360537898</v>
      </c>
    </row>
    <row r="204" spans="1:24" ht="45" x14ac:dyDescent="0.2">
      <c r="A204" s="229"/>
      <c r="B204" s="6" t="s">
        <v>276</v>
      </c>
      <c r="C204" s="8">
        <v>3702167447</v>
      </c>
      <c r="D204" s="36" t="s">
        <v>265</v>
      </c>
      <c r="E204" s="13" t="s">
        <v>335</v>
      </c>
      <c r="F204" s="12" t="s">
        <v>220</v>
      </c>
      <c r="G204" s="77">
        <v>0.2</v>
      </c>
      <c r="H204" s="25">
        <v>3945.81</v>
      </c>
      <c r="I204" s="21">
        <v>3502.74</v>
      </c>
      <c r="J204" s="21">
        <v>3751.5</v>
      </c>
      <c r="K204" s="22">
        <f>IFERROR(I204/H204*100,"")</f>
        <v>88.771126840876775</v>
      </c>
      <c r="L204" s="22">
        <f>IFERROR(J204/I204*100,"")</f>
        <v>107.10186882269311</v>
      </c>
      <c r="M204" s="133">
        <f t="shared" si="161"/>
        <v>4122.8985000000002</v>
      </c>
      <c r="N204" s="33">
        <v>3035.46</v>
      </c>
      <c r="O204" s="33">
        <v>3035.46</v>
      </c>
      <c r="P204" s="33">
        <v>3454.35</v>
      </c>
      <c r="Q204" s="32">
        <f t="shared" si="157"/>
        <v>100</v>
      </c>
      <c r="R204" s="32">
        <f t="shared" si="157"/>
        <v>113.79988535510267</v>
      </c>
      <c r="S204" s="139">
        <f t="shared" si="162"/>
        <v>3868.8719999999994</v>
      </c>
      <c r="T204" s="150">
        <f t="shared" si="163"/>
        <v>1.1199999999999999</v>
      </c>
      <c r="U204" s="124" t="s">
        <v>390</v>
      </c>
      <c r="V204" s="68">
        <f>IF(G204=20%,ROUND(O204/1.2,2),IF(G204=5%,ROUND(O204/1.05,2),O204))</f>
        <v>2529.5500000000002</v>
      </c>
      <c r="W204" s="68">
        <f t="shared" si="164"/>
        <v>2878.63</v>
      </c>
      <c r="X204" s="63">
        <f>IFERROR(W204/J204,"")</f>
        <v>0.76732773557243772</v>
      </c>
    </row>
    <row r="205" spans="1:24" x14ac:dyDescent="0.2">
      <c r="A205" s="229" t="s">
        <v>6</v>
      </c>
      <c r="B205" s="5" t="s">
        <v>322</v>
      </c>
      <c r="C205" s="8">
        <v>3700008258</v>
      </c>
      <c r="D205" s="72"/>
      <c r="E205" s="13"/>
      <c r="F205" s="12"/>
      <c r="G205" s="77"/>
      <c r="H205" s="21"/>
      <c r="I205" s="23"/>
      <c r="J205" s="21"/>
      <c r="K205" s="22" t="str">
        <f t="shared" ref="K205:L206" si="165">IFERROR(I205/H205*100,"")</f>
        <v/>
      </c>
      <c r="L205" s="22" t="str">
        <f t="shared" si="165"/>
        <v/>
      </c>
      <c r="M205" s="133"/>
      <c r="N205" s="47"/>
      <c r="O205" s="34"/>
      <c r="P205" s="47"/>
      <c r="Q205" s="47" t="str">
        <f t="shared" si="157"/>
        <v/>
      </c>
      <c r="R205" s="47" t="str">
        <f t="shared" si="157"/>
        <v/>
      </c>
      <c r="S205" s="138"/>
      <c r="T205" s="138"/>
      <c r="U205" s="254" t="s">
        <v>456</v>
      </c>
      <c r="V205" s="101"/>
      <c r="W205" s="68"/>
      <c r="X205" s="63"/>
    </row>
    <row r="206" spans="1:24" x14ac:dyDescent="0.2">
      <c r="A206" s="229"/>
      <c r="B206" s="6" t="s">
        <v>323</v>
      </c>
      <c r="C206" s="8">
        <v>3700008258</v>
      </c>
      <c r="D206" s="36" t="s">
        <v>265</v>
      </c>
      <c r="E206" s="13" t="s">
        <v>335</v>
      </c>
      <c r="F206" s="12" t="s">
        <v>220</v>
      </c>
      <c r="G206" s="77">
        <v>0.2</v>
      </c>
      <c r="H206" s="21">
        <v>6382.61</v>
      </c>
      <c r="I206" s="21">
        <v>6382.61</v>
      </c>
      <c r="J206" s="21">
        <v>7329.66</v>
      </c>
      <c r="K206" s="22">
        <f t="shared" si="165"/>
        <v>100</v>
      </c>
      <c r="L206" s="22">
        <f t="shared" si="165"/>
        <v>114.83797380695357</v>
      </c>
      <c r="M206" s="133">
        <f>J206*M$4</f>
        <v>8055.2963399999999</v>
      </c>
      <c r="N206" s="33">
        <v>3486.57</v>
      </c>
      <c r="O206" s="46">
        <v>3486.57</v>
      </c>
      <c r="P206" s="45">
        <v>3729.4</v>
      </c>
      <c r="Q206" s="47">
        <f t="shared" si="157"/>
        <v>100</v>
      </c>
      <c r="R206" s="47">
        <f t="shared" si="157"/>
        <v>106.96472464341747</v>
      </c>
      <c r="S206" s="139">
        <f t="shared" ref="S206" si="166">IF(G206="нет",MIN(M206,P206*S$4),MIN(M206*(1+G206),P206*S$4))</f>
        <v>4176.9279999999999</v>
      </c>
      <c r="T206" s="150">
        <f>S206/P206</f>
        <v>1.1199999999999999</v>
      </c>
      <c r="U206" s="254"/>
      <c r="V206" s="68">
        <f>IF(G206=20%,ROUND(O206/1.2,2),IF(G206=5%,ROUND(O206/1.05,2),O206))</f>
        <v>2905.48</v>
      </c>
      <c r="W206" s="68">
        <f>IF($G206=20%,ROUND(P206/1.2,2),IF($G206=5%,ROUND(P206/1.05,2),P206))</f>
        <v>3107.83</v>
      </c>
      <c r="X206" s="63">
        <f>IFERROR(W206/J206,"")</f>
        <v>0.4240073891558408</v>
      </c>
    </row>
    <row r="207" spans="1:24" x14ac:dyDescent="0.2">
      <c r="A207" s="229" t="s">
        <v>7</v>
      </c>
      <c r="B207" s="5" t="s">
        <v>90</v>
      </c>
      <c r="C207" s="131">
        <v>3705010317</v>
      </c>
      <c r="D207" s="72"/>
      <c r="E207" s="43"/>
      <c r="F207" s="12"/>
      <c r="G207" s="77"/>
      <c r="H207" s="21"/>
      <c r="I207" s="23"/>
      <c r="J207" s="23"/>
      <c r="K207" s="22" t="str">
        <f t="shared" si="156"/>
        <v/>
      </c>
      <c r="L207" s="22" t="str">
        <f t="shared" si="156"/>
        <v/>
      </c>
      <c r="M207" s="133"/>
      <c r="N207" s="47"/>
      <c r="O207" s="47"/>
      <c r="P207" s="47"/>
      <c r="Q207" s="47" t="str">
        <f t="shared" si="157"/>
        <v/>
      </c>
      <c r="R207" s="47" t="str">
        <f t="shared" si="157"/>
        <v/>
      </c>
      <c r="S207" s="138"/>
      <c r="T207" s="138"/>
      <c r="U207" s="92"/>
      <c r="V207" s="96"/>
      <c r="W207" s="68"/>
      <c r="X207" s="64"/>
    </row>
    <row r="208" spans="1:24" x14ac:dyDescent="0.2">
      <c r="A208" s="229"/>
      <c r="B208" s="6" t="s">
        <v>32</v>
      </c>
      <c r="C208" s="131">
        <v>3705010317</v>
      </c>
      <c r="D208" s="36" t="s">
        <v>418</v>
      </c>
      <c r="E208" s="13" t="s">
        <v>335</v>
      </c>
      <c r="F208" s="82" t="s">
        <v>220</v>
      </c>
      <c r="G208" s="83">
        <v>0.05</v>
      </c>
      <c r="H208" s="21">
        <v>3668.53</v>
      </c>
      <c r="I208" s="21">
        <v>3668.53</v>
      </c>
      <c r="J208" s="21">
        <v>3972.75</v>
      </c>
      <c r="K208" s="22">
        <f t="shared" si="156"/>
        <v>100</v>
      </c>
      <c r="L208" s="22">
        <f t="shared" si="156"/>
        <v>108.29269489414015</v>
      </c>
      <c r="M208" s="159">
        <f>J208*1.2</f>
        <v>4767.3</v>
      </c>
      <c r="N208" s="46">
        <v>3486.57</v>
      </c>
      <c r="O208" s="46">
        <v>3486.57</v>
      </c>
      <c r="P208" s="45">
        <v>3729.4</v>
      </c>
      <c r="Q208" s="47">
        <f t="shared" si="157"/>
        <v>100</v>
      </c>
      <c r="R208" s="47">
        <f t="shared" si="157"/>
        <v>106.96472464341747</v>
      </c>
      <c r="S208" s="139">
        <f t="shared" ref="S208:S209" si="167">IF(G208="нет",MIN(M208,P208*S$4),MIN(M208*(1+G208),P208*S$4))</f>
        <v>4176.9279999999999</v>
      </c>
      <c r="T208" s="150">
        <f t="shared" ref="T208:T209" si="168">S208/P208</f>
        <v>1.1199999999999999</v>
      </c>
      <c r="U208" s="254" t="s">
        <v>457</v>
      </c>
      <c r="V208" s="68">
        <f>IF(G208=20%,ROUND(O208/1.2,2),IF(G208=5%,ROUND(O208/1.05,2),O208))</f>
        <v>3320.54</v>
      </c>
      <c r="W208" s="68">
        <f t="shared" ref="W208:W209" si="169">IF($G208=20%,ROUND(P208/1.2,2),IF($G208=5%,ROUND(P208/1.05,2),P208))</f>
        <v>3551.81</v>
      </c>
      <c r="X208" s="63">
        <f>IFERROR(W208/J208,"")</f>
        <v>0.89404316908942172</v>
      </c>
    </row>
    <row r="209" spans="1:24" x14ac:dyDescent="0.2">
      <c r="A209" s="229"/>
      <c r="B209" s="6" t="s">
        <v>33</v>
      </c>
      <c r="C209" s="131">
        <v>3705010317</v>
      </c>
      <c r="D209" s="36" t="s">
        <v>418</v>
      </c>
      <c r="E209" s="13" t="s">
        <v>335</v>
      </c>
      <c r="F209" s="82" t="s">
        <v>220</v>
      </c>
      <c r="G209" s="83">
        <v>0.05</v>
      </c>
      <c r="H209" s="21">
        <v>2734.12</v>
      </c>
      <c r="I209" s="21">
        <v>2734.12</v>
      </c>
      <c r="J209" s="21">
        <v>3060.41</v>
      </c>
      <c r="K209" s="22">
        <f t="shared" si="156"/>
        <v>100</v>
      </c>
      <c r="L209" s="22">
        <f t="shared" si="156"/>
        <v>111.93400435972084</v>
      </c>
      <c r="M209" s="159">
        <f>J209*1.2</f>
        <v>3672.4919999999997</v>
      </c>
      <c r="N209" s="46">
        <v>3280.94</v>
      </c>
      <c r="O209" s="46">
        <v>2870.83</v>
      </c>
      <c r="P209" s="33">
        <v>3213.43</v>
      </c>
      <c r="Q209" s="51">
        <f t="shared" si="157"/>
        <v>87.50022859302517</v>
      </c>
      <c r="R209" s="51">
        <f t="shared" si="157"/>
        <v>111.93383098267748</v>
      </c>
      <c r="S209" s="139">
        <f t="shared" si="167"/>
        <v>3599.0415999999996</v>
      </c>
      <c r="T209" s="150">
        <f t="shared" si="168"/>
        <v>1.1199999999999999</v>
      </c>
      <c r="U209" s="254"/>
      <c r="V209" s="68">
        <f>IF(G209=20%,ROUND(O209/1.2,2),IF(G209=5%,ROUND(O209/1.05,2),O209))</f>
        <v>2734.12</v>
      </c>
      <c r="W209" s="68">
        <f t="shared" si="169"/>
        <v>3060.41</v>
      </c>
      <c r="X209" s="65">
        <f>IFERROR(W209/J209,"")</f>
        <v>1</v>
      </c>
    </row>
    <row r="210" spans="1:24" ht="31.5" hidden="1" outlineLevel="1" x14ac:dyDescent="0.2">
      <c r="A210" s="229"/>
      <c r="B210" s="6" t="s">
        <v>398</v>
      </c>
      <c r="C210" s="131">
        <v>3705010317</v>
      </c>
      <c r="D210" s="36" t="s">
        <v>382</v>
      </c>
      <c r="E210" s="13" t="s">
        <v>335</v>
      </c>
      <c r="F210" s="12" t="s">
        <v>118</v>
      </c>
      <c r="G210" s="77">
        <v>0.2</v>
      </c>
      <c r="H210" s="21"/>
      <c r="I210" s="21">
        <v>931.53</v>
      </c>
      <c r="J210" s="21">
        <v>987.96</v>
      </c>
      <c r="K210" s="22" t="str">
        <f t="shared" si="156"/>
        <v/>
      </c>
      <c r="L210" s="22">
        <f t="shared" si="156"/>
        <v>106.05777591703971</v>
      </c>
      <c r="M210" s="133">
        <f t="shared" ref="M210:M212" si="170">J210*M$4</f>
        <v>1085.7680399999999</v>
      </c>
      <c r="N210" s="46"/>
      <c r="O210" s="48"/>
      <c r="P210" s="46"/>
      <c r="Q210" s="47"/>
      <c r="R210" s="47"/>
      <c r="S210" s="139"/>
      <c r="T210" s="147"/>
      <c r="U210" s="261" t="s">
        <v>422</v>
      </c>
      <c r="V210" s="101"/>
      <c r="W210" s="68"/>
      <c r="X210" s="63"/>
    </row>
    <row r="211" spans="1:24" ht="31.5" hidden="1" outlineLevel="1" x14ac:dyDescent="0.2">
      <c r="A211" s="229"/>
      <c r="B211" s="6" t="s">
        <v>399</v>
      </c>
      <c r="C211" s="131">
        <v>3705010317</v>
      </c>
      <c r="D211" s="36" t="s">
        <v>382</v>
      </c>
      <c r="E211" s="13" t="s">
        <v>335</v>
      </c>
      <c r="F211" s="12" t="s">
        <v>118</v>
      </c>
      <c r="G211" s="77">
        <v>0.2</v>
      </c>
      <c r="H211" s="21"/>
      <c r="I211" s="21">
        <v>2096</v>
      </c>
      <c r="J211" s="21">
        <v>2315.5700000000002</v>
      </c>
      <c r="K211" s="22" t="str">
        <f t="shared" si="156"/>
        <v/>
      </c>
      <c r="L211" s="22">
        <f t="shared" si="156"/>
        <v>110.47566793893131</v>
      </c>
      <c r="M211" s="133">
        <f t="shared" si="170"/>
        <v>2544.8114300000002</v>
      </c>
      <c r="N211" s="46"/>
      <c r="O211" s="48"/>
      <c r="P211" s="46"/>
      <c r="Q211" s="47"/>
      <c r="R211" s="47"/>
      <c r="S211" s="139"/>
      <c r="T211" s="149"/>
      <c r="U211" s="263"/>
      <c r="V211" s="101"/>
      <c r="W211" s="68"/>
      <c r="X211" s="63"/>
    </row>
    <row r="212" spans="1:24" ht="31.5" hidden="1" outlineLevel="1" x14ac:dyDescent="0.2">
      <c r="A212" s="229"/>
      <c r="B212" s="6" t="s">
        <v>400</v>
      </c>
      <c r="C212" s="131">
        <v>3705010317</v>
      </c>
      <c r="D212" s="36" t="s">
        <v>382</v>
      </c>
      <c r="E212" s="13" t="s">
        <v>335</v>
      </c>
      <c r="F212" s="12" t="s">
        <v>118</v>
      </c>
      <c r="G212" s="77">
        <v>0.2</v>
      </c>
      <c r="H212" s="21"/>
      <c r="I212" s="21">
        <v>478.47</v>
      </c>
      <c r="J212" s="21">
        <v>478.47</v>
      </c>
      <c r="K212" s="22" t="str">
        <f t="shared" si="156"/>
        <v/>
      </c>
      <c r="L212" s="22">
        <f t="shared" si="156"/>
        <v>100</v>
      </c>
      <c r="M212" s="133">
        <f t="shared" si="170"/>
        <v>525.83852999999999</v>
      </c>
      <c r="N212" s="46"/>
      <c r="O212" s="48"/>
      <c r="P212" s="46"/>
      <c r="Q212" s="47"/>
      <c r="R212" s="47"/>
      <c r="S212" s="139"/>
      <c r="T212" s="148"/>
      <c r="U212" s="262"/>
      <c r="V212" s="101"/>
      <c r="W212" s="68"/>
      <c r="X212" s="63"/>
    </row>
    <row r="213" spans="1:24" collapsed="1" x14ac:dyDescent="0.2">
      <c r="A213" s="229"/>
      <c r="B213" s="5" t="s">
        <v>326</v>
      </c>
      <c r="C213" s="8">
        <v>3700003612</v>
      </c>
      <c r="D213" s="72"/>
      <c r="E213" s="13"/>
      <c r="F213" s="84"/>
      <c r="G213" s="81"/>
      <c r="H213" s="21"/>
      <c r="I213" s="21"/>
      <c r="J213" s="21"/>
      <c r="K213" s="22"/>
      <c r="L213" s="22"/>
      <c r="M213" s="133"/>
      <c r="N213" s="46"/>
      <c r="O213" s="48"/>
      <c r="P213" s="46"/>
      <c r="Q213" s="47"/>
      <c r="R213" s="47"/>
      <c r="S213" s="139"/>
      <c r="T213" s="139"/>
      <c r="U213" s="89"/>
      <c r="V213" s="97"/>
      <c r="W213" s="68"/>
      <c r="X213" s="63"/>
    </row>
    <row r="214" spans="1:24" x14ac:dyDescent="0.2">
      <c r="A214" s="229"/>
      <c r="B214" s="6" t="s">
        <v>327</v>
      </c>
      <c r="C214" s="131">
        <v>3700003612</v>
      </c>
      <c r="D214" s="36" t="s">
        <v>341</v>
      </c>
      <c r="E214" s="13" t="s">
        <v>335</v>
      </c>
      <c r="F214" s="82" t="s">
        <v>220</v>
      </c>
      <c r="G214" s="83">
        <v>0.05</v>
      </c>
      <c r="H214" s="21">
        <v>4209.09</v>
      </c>
      <c r="I214" s="21">
        <v>4209.09</v>
      </c>
      <c r="J214" s="21">
        <v>5226.3100000000004</v>
      </c>
      <c r="K214" s="22"/>
      <c r="L214" s="22">
        <f t="shared" si="156"/>
        <v>124.16721904259592</v>
      </c>
      <c r="M214" s="133">
        <f t="shared" ref="M214:M216" si="171">J214*M$4</f>
        <v>5743.7146900000007</v>
      </c>
      <c r="N214" s="46">
        <v>2578.42</v>
      </c>
      <c r="O214" s="46">
        <v>2578.42</v>
      </c>
      <c r="P214" s="33">
        <v>2934.24</v>
      </c>
      <c r="Q214" s="47">
        <f t="shared" ref="Q214:R216" si="172">IFERROR(O214/N214*100,"")</f>
        <v>100</v>
      </c>
      <c r="R214" s="47">
        <f t="shared" si="172"/>
        <v>113.79992398445557</v>
      </c>
      <c r="S214" s="139">
        <f t="shared" ref="S214:S216" si="173">IF(G214="нет",MIN(M214,P214*S$4),MIN(M214*(1+G214),P214*S$4))</f>
        <v>3286.3487999999993</v>
      </c>
      <c r="T214" s="150">
        <f t="shared" ref="T214:T216" si="174">S214/P214</f>
        <v>1.1199999999999999</v>
      </c>
      <c r="U214" s="254" t="s">
        <v>458</v>
      </c>
      <c r="V214" s="68">
        <f>IF(G214=20%,ROUND(O214/1.2,2),IF(G214=5%,ROUND(O214/1.05,2),O214))</f>
        <v>2455.64</v>
      </c>
      <c r="W214" s="68">
        <f t="shared" ref="W214:W216" si="175">IF($G214=20%,ROUND(P214/1.2,2),IF($G214=5%,ROUND(P214/1.05,2),P214))</f>
        <v>2794.51</v>
      </c>
      <c r="X214" s="63">
        <f>IFERROR(W214/J214,"")</f>
        <v>0.53470039090677746</v>
      </c>
    </row>
    <row r="215" spans="1:24" x14ac:dyDescent="0.2">
      <c r="A215" s="229"/>
      <c r="B215" s="6" t="s">
        <v>328</v>
      </c>
      <c r="C215" s="131">
        <v>3700003612</v>
      </c>
      <c r="D215" s="36" t="s">
        <v>341</v>
      </c>
      <c r="E215" s="13" t="s">
        <v>335</v>
      </c>
      <c r="F215" s="82" t="s">
        <v>220</v>
      </c>
      <c r="G215" s="83">
        <v>0.05</v>
      </c>
      <c r="H215" s="21">
        <v>8900.0499999999993</v>
      </c>
      <c r="I215" s="21">
        <v>8900.0499999999993</v>
      </c>
      <c r="J215" s="21">
        <v>9846.9</v>
      </c>
      <c r="K215" s="22"/>
      <c r="L215" s="22">
        <f t="shared" si="156"/>
        <v>110.63870427694226</v>
      </c>
      <c r="M215" s="133">
        <f t="shared" si="171"/>
        <v>10821.7431</v>
      </c>
      <c r="N215" s="46">
        <v>3486.57</v>
      </c>
      <c r="O215" s="46">
        <v>3486.57</v>
      </c>
      <c r="P215" s="45">
        <v>3729.4</v>
      </c>
      <c r="Q215" s="47">
        <f t="shared" si="172"/>
        <v>100</v>
      </c>
      <c r="R215" s="47">
        <f t="shared" si="172"/>
        <v>106.96472464341747</v>
      </c>
      <c r="S215" s="139">
        <f t="shared" si="173"/>
        <v>4176.9279999999999</v>
      </c>
      <c r="T215" s="150">
        <f t="shared" si="174"/>
        <v>1.1199999999999999</v>
      </c>
      <c r="U215" s="254"/>
      <c r="V215" s="68">
        <f>IF(G215=20%,ROUND(O215/1.2,2),IF(G215=5%,ROUND(O215/1.05,2),O215))</f>
        <v>3320.54</v>
      </c>
      <c r="W215" s="68">
        <f t="shared" si="175"/>
        <v>3551.81</v>
      </c>
      <c r="X215" s="63">
        <f>IFERROR(W215/J215,"")</f>
        <v>0.36070336857285035</v>
      </c>
    </row>
    <row r="216" spans="1:24" x14ac:dyDescent="0.2">
      <c r="A216" s="229"/>
      <c r="B216" s="6" t="s">
        <v>329</v>
      </c>
      <c r="C216" s="131">
        <v>3700003612</v>
      </c>
      <c r="D216" s="36" t="s">
        <v>341</v>
      </c>
      <c r="E216" s="13" t="s">
        <v>335</v>
      </c>
      <c r="F216" s="82" t="s">
        <v>220</v>
      </c>
      <c r="G216" s="83">
        <v>0.05</v>
      </c>
      <c r="H216" s="21">
        <v>3576.16</v>
      </c>
      <c r="I216" s="21">
        <v>3576.16</v>
      </c>
      <c r="J216" s="21">
        <v>3812.41</v>
      </c>
      <c r="K216" s="22"/>
      <c r="L216" s="22">
        <f t="shared" si="156"/>
        <v>106.60624804259318</v>
      </c>
      <c r="M216" s="133">
        <f t="shared" si="171"/>
        <v>4189.8385899999994</v>
      </c>
      <c r="N216" s="46">
        <v>3098.93</v>
      </c>
      <c r="O216" s="46">
        <v>3098.93</v>
      </c>
      <c r="P216" s="33">
        <v>3526.58</v>
      </c>
      <c r="Q216" s="47">
        <f t="shared" si="172"/>
        <v>100</v>
      </c>
      <c r="R216" s="47">
        <f t="shared" si="172"/>
        <v>113.79992449006593</v>
      </c>
      <c r="S216" s="139">
        <f t="shared" si="173"/>
        <v>3949.7695999999996</v>
      </c>
      <c r="T216" s="150">
        <f t="shared" si="174"/>
        <v>1.1199999999999999</v>
      </c>
      <c r="U216" s="254"/>
      <c r="V216" s="68">
        <f>IF(G216=20%,ROUND(O216/1.2,2),IF(G216=5%,ROUND(O216/1.05,2),O216))</f>
        <v>2951.36</v>
      </c>
      <c r="W216" s="68">
        <f t="shared" si="175"/>
        <v>3358.65</v>
      </c>
      <c r="X216" s="63">
        <f>IFERROR(W216/J216,"")</f>
        <v>0.88097817391099076</v>
      </c>
    </row>
    <row r="217" spans="1:24" s="169" customFormat="1" ht="31.5" hidden="1" customHeight="1" outlineLevel="1" x14ac:dyDescent="0.2">
      <c r="A217" s="229"/>
      <c r="B217" s="160" t="s">
        <v>330</v>
      </c>
      <c r="C217" s="161">
        <v>3700003612</v>
      </c>
      <c r="D217" s="162" t="s">
        <v>341</v>
      </c>
      <c r="E217" s="115" t="s">
        <v>335</v>
      </c>
      <c r="F217" s="163" t="s">
        <v>118</v>
      </c>
      <c r="G217" s="164">
        <v>0.05</v>
      </c>
      <c r="H217" s="159">
        <v>3091.25</v>
      </c>
      <c r="I217" s="159">
        <v>3091.25</v>
      </c>
      <c r="J217" s="159">
        <v>3674.23</v>
      </c>
      <c r="K217" s="165"/>
      <c r="L217" s="165"/>
      <c r="M217" s="159">
        <f t="shared" ref="M217:M219" si="176">J217*1.099</f>
        <v>4037.9787699999997</v>
      </c>
      <c r="N217" s="37"/>
      <c r="O217" s="37"/>
      <c r="P217" s="37"/>
      <c r="Q217" s="166"/>
      <c r="R217" s="166"/>
      <c r="S217" s="37"/>
      <c r="T217" s="37"/>
      <c r="U217" s="254"/>
      <c r="V217" s="167"/>
      <c r="W217" s="167"/>
      <c r="X217" s="168"/>
    </row>
    <row r="218" spans="1:24" s="169" customFormat="1" ht="31.5" hidden="1" customHeight="1" outlineLevel="1" x14ac:dyDescent="0.2">
      <c r="A218" s="229"/>
      <c r="B218" s="160" t="s">
        <v>331</v>
      </c>
      <c r="C218" s="161">
        <v>3700003612</v>
      </c>
      <c r="D218" s="162" t="s">
        <v>341</v>
      </c>
      <c r="E218" s="115" t="s">
        <v>335</v>
      </c>
      <c r="F218" s="163" t="s">
        <v>118</v>
      </c>
      <c r="G218" s="164">
        <v>0.05</v>
      </c>
      <c r="H218" s="159">
        <v>5821.44</v>
      </c>
      <c r="I218" s="159">
        <v>5821.44</v>
      </c>
      <c r="J218" s="159">
        <v>6575.1</v>
      </c>
      <c r="K218" s="165"/>
      <c r="L218" s="165"/>
      <c r="M218" s="159">
        <f t="shared" si="176"/>
        <v>7226.0349000000006</v>
      </c>
      <c r="N218" s="37"/>
      <c r="O218" s="37"/>
      <c r="P218" s="37"/>
      <c r="Q218" s="166"/>
      <c r="R218" s="166"/>
      <c r="S218" s="37"/>
      <c r="T218" s="37"/>
      <c r="U218" s="254"/>
      <c r="V218" s="167"/>
      <c r="W218" s="167"/>
      <c r="X218" s="168"/>
    </row>
    <row r="219" spans="1:24" s="169" customFormat="1" ht="31.5" hidden="1" customHeight="1" outlineLevel="1" x14ac:dyDescent="0.2">
      <c r="A219" s="229"/>
      <c r="B219" s="160" t="s">
        <v>332</v>
      </c>
      <c r="C219" s="161">
        <v>3700003612</v>
      </c>
      <c r="D219" s="162" t="s">
        <v>341</v>
      </c>
      <c r="E219" s="115" t="s">
        <v>335</v>
      </c>
      <c r="F219" s="163" t="s">
        <v>118</v>
      </c>
      <c r="G219" s="164">
        <v>0.05</v>
      </c>
      <c r="H219" s="159">
        <v>2857.47</v>
      </c>
      <c r="I219" s="159">
        <v>2857.47</v>
      </c>
      <c r="J219" s="159">
        <v>3399.93</v>
      </c>
      <c r="K219" s="165"/>
      <c r="L219" s="165"/>
      <c r="M219" s="159">
        <f t="shared" si="176"/>
        <v>3736.5230699999997</v>
      </c>
      <c r="N219" s="37"/>
      <c r="O219" s="37"/>
      <c r="P219" s="37"/>
      <c r="Q219" s="166"/>
      <c r="R219" s="166"/>
      <c r="S219" s="37"/>
      <c r="T219" s="37"/>
      <c r="U219" s="254"/>
      <c r="V219" s="167"/>
      <c r="W219" s="167"/>
      <c r="X219" s="168"/>
    </row>
    <row r="220" spans="1:24" ht="30" collapsed="1" x14ac:dyDescent="0.2">
      <c r="A220" s="229"/>
      <c r="B220" s="49" t="s">
        <v>141</v>
      </c>
      <c r="C220" s="8">
        <v>3719000439</v>
      </c>
      <c r="D220" s="36" t="s">
        <v>258</v>
      </c>
      <c r="E220" s="13" t="s">
        <v>335</v>
      </c>
      <c r="F220" s="12" t="s">
        <v>117</v>
      </c>
      <c r="G220" s="77" t="s">
        <v>387</v>
      </c>
      <c r="H220" s="21">
        <v>4639.09</v>
      </c>
      <c r="I220" s="21">
        <v>4639.09</v>
      </c>
      <c r="J220" s="21">
        <v>5287.38</v>
      </c>
      <c r="K220" s="22">
        <f t="shared" si="156"/>
        <v>100</v>
      </c>
      <c r="L220" s="22">
        <f t="shared" si="156"/>
        <v>113.97450793151242</v>
      </c>
      <c r="M220" s="133">
        <f t="shared" ref="M220:M224" si="177">J220*M$4</f>
        <v>5810.8306199999997</v>
      </c>
      <c r="N220" s="46">
        <v>3486.57</v>
      </c>
      <c r="O220" s="46">
        <v>3486.57</v>
      </c>
      <c r="P220" s="106">
        <v>3729.4</v>
      </c>
      <c r="Q220" s="47">
        <f>IFERROR(O220/N220*100,"")</f>
        <v>100</v>
      </c>
      <c r="R220" s="47">
        <f>IFERROR(P220/O220*100,"")</f>
        <v>106.96472464341747</v>
      </c>
      <c r="S220" s="139">
        <f t="shared" ref="S220:S221" si="178">IF(G220="нет",MIN(M220,P220*S$4),MIN(M220*(1+G220),P220*S$4))</f>
        <v>4176.9279999999999</v>
      </c>
      <c r="T220" s="150">
        <f t="shared" ref="T220" si="179">S220/P220</f>
        <v>1.1199999999999999</v>
      </c>
      <c r="U220" s="124" t="s">
        <v>459</v>
      </c>
      <c r="V220" s="68">
        <f>IF(G220=20%,ROUND(O220/1.2,2),IF(G220=5%,ROUND(O220/1.05,2),O220))</f>
        <v>3486.57</v>
      </c>
      <c r="W220" s="68">
        <f t="shared" ref="W220:W221" si="180">IF($G220=20%,ROUND(P220/1.2,2),IF($G220=5%,ROUND(P220/1.05,2),P220))</f>
        <v>3729.4</v>
      </c>
      <c r="X220" s="63">
        <f>IFERROR(W220/J220,"")</f>
        <v>0.70533988478225507</v>
      </c>
    </row>
    <row r="221" spans="1:24" ht="31.5" x14ac:dyDescent="0.25">
      <c r="A221" s="229"/>
      <c r="B221" s="75" t="s">
        <v>206</v>
      </c>
      <c r="C221" s="8">
        <v>7815022288</v>
      </c>
      <c r="D221" s="36" t="s">
        <v>338</v>
      </c>
      <c r="E221" s="13" t="s">
        <v>335</v>
      </c>
      <c r="F221" s="12" t="s">
        <v>220</v>
      </c>
      <c r="G221" s="77">
        <v>0.2</v>
      </c>
      <c r="H221" s="21">
        <v>2218.1799999999998</v>
      </c>
      <c r="I221" s="21">
        <v>2218.1799999999998</v>
      </c>
      <c r="J221" s="21">
        <v>2454.87</v>
      </c>
      <c r="K221" s="22">
        <f t="shared" si="156"/>
        <v>100</v>
      </c>
      <c r="L221" s="22">
        <f t="shared" si="156"/>
        <v>110.67045956595048</v>
      </c>
      <c r="M221" s="159">
        <f>'[18]10 ТАРИФ'!$E$15</f>
        <v>3165.98</v>
      </c>
      <c r="N221" s="46">
        <v>2661.82</v>
      </c>
      <c r="O221" s="46">
        <v>2661.82</v>
      </c>
      <c r="P221" s="46">
        <v>2945.84</v>
      </c>
      <c r="Q221" s="47">
        <f>IFERROR(O221/N221*100,"")</f>
        <v>100</v>
      </c>
      <c r="R221" s="51">
        <f>IFERROR(P221/O221*100,"")</f>
        <v>110.67014298487501</v>
      </c>
      <c r="S221" s="139">
        <f t="shared" si="178"/>
        <v>3299.3407999999999</v>
      </c>
      <c r="T221" s="150">
        <f t="shared" ref="T221:T224" si="181">S221/P221</f>
        <v>1.1199999999999999</v>
      </c>
      <c r="U221" s="124" t="s">
        <v>339</v>
      </c>
      <c r="V221" s="68">
        <f>IF(G221=20%,ROUND(O221/1.2,2),IF(G221=5%,ROUND(O221/1.05,2),O221))</f>
        <v>2218.1799999999998</v>
      </c>
      <c r="W221" s="68">
        <f t="shared" si="180"/>
        <v>2454.87</v>
      </c>
      <c r="X221" s="65">
        <f>IFERROR(W221/J221,"")</f>
        <v>1</v>
      </c>
    </row>
    <row r="222" spans="1:24" hidden="1" outlineLevel="1" x14ac:dyDescent="0.2">
      <c r="A222" s="229" t="s">
        <v>8</v>
      </c>
      <c r="B222" s="5" t="s">
        <v>142</v>
      </c>
      <c r="C222" s="8">
        <v>3720006146</v>
      </c>
      <c r="D222" s="36" t="s">
        <v>260</v>
      </c>
      <c r="E222" s="13" t="s">
        <v>335</v>
      </c>
      <c r="F222" s="12" t="s">
        <v>117</v>
      </c>
      <c r="G222" s="77" t="s">
        <v>387</v>
      </c>
      <c r="H222" s="21">
        <v>3806.71</v>
      </c>
      <c r="I222" s="21">
        <v>3806.71</v>
      </c>
      <c r="J222" s="21">
        <v>4589.97</v>
      </c>
      <c r="K222" s="22">
        <f t="shared" si="156"/>
        <v>100</v>
      </c>
      <c r="L222" s="22">
        <f t="shared" si="156"/>
        <v>120.57577278016976</v>
      </c>
      <c r="M222" s="133">
        <f t="shared" si="177"/>
        <v>5044.3770300000006</v>
      </c>
      <c r="N222" s="47"/>
      <c r="O222" s="47"/>
      <c r="P222" s="47"/>
      <c r="Q222" s="47"/>
      <c r="R222" s="47"/>
      <c r="S222" s="138"/>
      <c r="T222" s="138"/>
      <c r="U222" s="124" t="s">
        <v>344</v>
      </c>
      <c r="W222" s="68"/>
      <c r="X222" s="63"/>
    </row>
    <row r="223" spans="1:24" collapsed="1" x14ac:dyDescent="0.2">
      <c r="A223" s="230"/>
      <c r="B223" s="5" t="s">
        <v>143</v>
      </c>
      <c r="C223" s="131">
        <v>3720000137</v>
      </c>
      <c r="D223" s="36" t="s">
        <v>338</v>
      </c>
      <c r="E223" s="13" t="s">
        <v>335</v>
      </c>
      <c r="F223" s="12" t="s">
        <v>117</v>
      </c>
      <c r="G223" s="77" t="s">
        <v>387</v>
      </c>
      <c r="H223" s="25">
        <v>8500.43</v>
      </c>
      <c r="I223" s="25">
        <v>8322.85</v>
      </c>
      <c r="J223" s="25">
        <v>8322.85</v>
      </c>
      <c r="K223" s="22">
        <f t="shared" si="156"/>
        <v>97.910929211816338</v>
      </c>
      <c r="L223" s="22">
        <f t="shared" si="156"/>
        <v>100</v>
      </c>
      <c r="M223" s="133">
        <f t="shared" si="177"/>
        <v>9146.8121499999997</v>
      </c>
      <c r="N223" s="46">
        <v>3486.57</v>
      </c>
      <c r="O223" s="46">
        <v>3486.57</v>
      </c>
      <c r="P223" s="106">
        <v>3729.4</v>
      </c>
      <c r="Q223" s="47">
        <f t="shared" ref="Q223:R225" si="182">IFERROR(O223/N223*100,"")</f>
        <v>100</v>
      </c>
      <c r="R223" s="47">
        <f t="shared" si="182"/>
        <v>106.96472464341747</v>
      </c>
      <c r="S223" s="139">
        <f t="shared" ref="S223:S224" si="183">IF(G223="нет",MIN(M223,P223*S$4),MIN(M223*(1+G223),P223*S$4))</f>
        <v>4176.9279999999999</v>
      </c>
      <c r="T223" s="150">
        <f t="shared" si="181"/>
        <v>1.1199999999999999</v>
      </c>
      <c r="U223" s="124" t="s">
        <v>460</v>
      </c>
      <c r="V223" s="68">
        <f>IF(G223=20%,ROUND(O223/1.2,2),IF(G223=5%,ROUND(O223/1.05,2),O223))</f>
        <v>3486.57</v>
      </c>
      <c r="W223" s="68">
        <f t="shared" ref="W223:W224" si="184">IF($G223=20%,ROUND(P223/1.2,2),IF($G223=5%,ROUND(P223/1.05,2),P223))</f>
        <v>3729.4</v>
      </c>
      <c r="X223" s="63">
        <f>IFERROR(W223/J223,"")</f>
        <v>0.44809169935779208</v>
      </c>
    </row>
    <row r="224" spans="1:24" ht="30" x14ac:dyDescent="0.2">
      <c r="A224" s="230"/>
      <c r="B224" s="5" t="s">
        <v>34</v>
      </c>
      <c r="C224" s="8">
        <v>3720003586</v>
      </c>
      <c r="D224" s="36" t="s">
        <v>338</v>
      </c>
      <c r="E224" s="13" t="s">
        <v>335</v>
      </c>
      <c r="F224" s="12" t="s">
        <v>220</v>
      </c>
      <c r="G224" s="77">
        <v>0.2</v>
      </c>
      <c r="H224" s="21">
        <v>10238.82</v>
      </c>
      <c r="I224" s="21">
        <v>9630.94</v>
      </c>
      <c r="J224" s="21">
        <v>9630.94</v>
      </c>
      <c r="K224" s="22">
        <f t="shared" si="156"/>
        <v>94.062987727101373</v>
      </c>
      <c r="L224" s="22">
        <f t="shared" si="156"/>
        <v>100</v>
      </c>
      <c r="M224" s="133">
        <f t="shared" si="177"/>
        <v>10584.403060000001</v>
      </c>
      <c r="N224" s="46">
        <v>3486.57</v>
      </c>
      <c r="O224" s="46">
        <v>3486.57</v>
      </c>
      <c r="P224" s="106">
        <v>3729.4</v>
      </c>
      <c r="Q224" s="47">
        <f t="shared" si="182"/>
        <v>100</v>
      </c>
      <c r="R224" s="47">
        <f t="shared" si="182"/>
        <v>106.96472464341747</v>
      </c>
      <c r="S224" s="139">
        <f t="shared" si="183"/>
        <v>4176.9279999999999</v>
      </c>
      <c r="T224" s="150">
        <f t="shared" si="181"/>
        <v>1.1199999999999999</v>
      </c>
      <c r="U224" s="124" t="s">
        <v>461</v>
      </c>
      <c r="V224" s="68">
        <f>IF(G224=20%,ROUND(O224/1.2,2),IF(G224=5%,ROUND(O224/1.05,2),O224))</f>
        <v>2905.48</v>
      </c>
      <c r="W224" s="68">
        <f t="shared" si="184"/>
        <v>3107.83</v>
      </c>
      <c r="X224" s="63">
        <f>IFERROR(W224/J224,"")</f>
        <v>0.32269228133494754</v>
      </c>
    </row>
    <row r="225" spans="1:24" hidden="1" outlineLevel="1" x14ac:dyDescent="0.2">
      <c r="A225" s="230"/>
      <c r="B225" s="5" t="s">
        <v>144</v>
      </c>
      <c r="C225" s="8">
        <v>3720006001</v>
      </c>
      <c r="D225" s="36"/>
      <c r="E225" s="13"/>
      <c r="F225" s="12"/>
      <c r="G225" s="77"/>
      <c r="H225" s="21"/>
      <c r="I225" s="23"/>
      <c r="J225" s="23"/>
      <c r="K225" s="22" t="str">
        <f t="shared" si="156"/>
        <v/>
      </c>
      <c r="L225" s="22" t="str">
        <f t="shared" si="156"/>
        <v/>
      </c>
      <c r="M225" s="133"/>
      <c r="N225" s="47"/>
      <c r="O225" s="34"/>
      <c r="P225" s="47"/>
      <c r="Q225" s="47" t="str">
        <f t="shared" si="182"/>
        <v/>
      </c>
      <c r="R225" s="47" t="str">
        <f t="shared" si="182"/>
        <v/>
      </c>
      <c r="S225" s="138"/>
      <c r="T225" s="138"/>
      <c r="U225" s="89"/>
      <c r="V225" s="97"/>
      <c r="W225" s="68"/>
      <c r="X225" s="64"/>
    </row>
    <row r="226" spans="1:24" hidden="1" outlineLevel="1" x14ac:dyDescent="0.2">
      <c r="A226" s="230"/>
      <c r="B226" s="6" t="s">
        <v>25</v>
      </c>
      <c r="C226" s="8">
        <v>3720006001</v>
      </c>
      <c r="D226" s="36" t="s">
        <v>258</v>
      </c>
      <c r="E226" s="13" t="s">
        <v>335</v>
      </c>
      <c r="F226" s="12" t="s">
        <v>117</v>
      </c>
      <c r="G226" s="77" t="s">
        <v>387</v>
      </c>
      <c r="H226" s="21">
        <v>677.43</v>
      </c>
      <c r="I226" s="21">
        <v>624.61</v>
      </c>
      <c r="J226" s="21">
        <v>624.61</v>
      </c>
      <c r="K226" s="22">
        <f t="shared" si="156"/>
        <v>92.202884430863719</v>
      </c>
      <c r="L226" s="22">
        <f t="shared" si="156"/>
        <v>100</v>
      </c>
      <c r="M226" s="133">
        <f>J226*M$4</f>
        <v>686.44638999999995</v>
      </c>
      <c r="N226" s="47"/>
      <c r="O226" s="34"/>
      <c r="P226" s="34"/>
      <c r="Q226" s="34"/>
      <c r="R226" s="34"/>
      <c r="S226" s="138"/>
      <c r="T226" s="138"/>
      <c r="U226" s="124" t="s">
        <v>380</v>
      </c>
      <c r="W226" s="68"/>
      <c r="X226" s="63"/>
    </row>
    <row r="227" spans="1:24" hidden="1" outlineLevel="1" x14ac:dyDescent="0.2">
      <c r="A227" s="230"/>
      <c r="B227" s="5" t="s">
        <v>253</v>
      </c>
      <c r="C227" s="8">
        <v>3700006839</v>
      </c>
      <c r="D227" s="36"/>
      <c r="E227" s="13"/>
      <c r="F227" s="12"/>
      <c r="G227" s="77"/>
      <c r="H227" s="21"/>
      <c r="I227" s="21"/>
      <c r="J227" s="21"/>
      <c r="K227" s="22" t="str">
        <f t="shared" si="156"/>
        <v/>
      </c>
      <c r="L227" s="22" t="str">
        <f t="shared" si="156"/>
        <v/>
      </c>
      <c r="M227" s="133"/>
      <c r="N227" s="47"/>
      <c r="O227" s="47"/>
      <c r="P227" s="47"/>
      <c r="Q227" s="47"/>
      <c r="R227" s="47"/>
      <c r="S227" s="138"/>
      <c r="T227" s="138"/>
      <c r="U227" s="124"/>
      <c r="W227" s="68"/>
      <c r="X227" s="63"/>
    </row>
    <row r="228" spans="1:24" hidden="1" outlineLevel="1" x14ac:dyDescent="0.2">
      <c r="A228" s="230"/>
      <c r="B228" s="6" t="s">
        <v>511</v>
      </c>
      <c r="C228" s="8">
        <v>3700006839</v>
      </c>
      <c r="D228" s="36" t="s">
        <v>261</v>
      </c>
      <c r="E228" s="13" t="s">
        <v>335</v>
      </c>
      <c r="F228" s="12" t="s">
        <v>117</v>
      </c>
      <c r="G228" s="77" t="s">
        <v>387</v>
      </c>
      <c r="H228" s="21">
        <v>7861.79</v>
      </c>
      <c r="I228" s="21">
        <v>7861.79</v>
      </c>
      <c r="J228" s="21">
        <v>8103.87</v>
      </c>
      <c r="K228" s="22">
        <f t="shared" si="156"/>
        <v>100</v>
      </c>
      <c r="L228" s="22">
        <f t="shared" si="156"/>
        <v>103.07919697676992</v>
      </c>
      <c r="M228" s="133">
        <f>J228*M$4</f>
        <v>8906.1531300000006</v>
      </c>
      <c r="N228" s="47"/>
      <c r="O228" s="47"/>
      <c r="P228" s="47"/>
      <c r="Q228" s="47"/>
      <c r="R228" s="47"/>
      <c r="S228" s="138"/>
      <c r="T228" s="138"/>
      <c r="U228" s="124" t="s">
        <v>345</v>
      </c>
      <c r="W228" s="68"/>
      <c r="X228" s="63"/>
    </row>
    <row r="229" spans="1:24" collapsed="1" x14ac:dyDescent="0.2">
      <c r="A229" s="230"/>
      <c r="B229" s="5" t="s">
        <v>49</v>
      </c>
      <c r="C229" s="131">
        <v>3702008951</v>
      </c>
      <c r="D229" s="36"/>
      <c r="E229" s="13"/>
      <c r="F229" s="12"/>
      <c r="G229" s="77"/>
      <c r="H229" s="21"/>
      <c r="I229" s="23"/>
      <c r="J229" s="23"/>
      <c r="K229" s="22" t="str">
        <f t="shared" ref="K229:L254" si="185">IFERROR(I229/H229*100,"")</f>
        <v/>
      </c>
      <c r="L229" s="22" t="str">
        <f t="shared" si="185"/>
        <v/>
      </c>
      <c r="M229" s="133"/>
      <c r="N229" s="47"/>
      <c r="O229" s="34"/>
      <c r="P229" s="47"/>
      <c r="Q229" s="47"/>
      <c r="R229" s="47"/>
      <c r="S229" s="138"/>
      <c r="T229" s="138"/>
      <c r="U229" s="89"/>
      <c r="V229" s="97"/>
      <c r="W229" s="68"/>
      <c r="X229" s="64"/>
    </row>
    <row r="230" spans="1:24" ht="31.5" hidden="1" outlineLevel="1" x14ac:dyDescent="0.2">
      <c r="A230" s="230"/>
      <c r="B230" s="6" t="s">
        <v>145</v>
      </c>
      <c r="C230" s="131">
        <v>3702008951</v>
      </c>
      <c r="D230" s="36" t="s">
        <v>258</v>
      </c>
      <c r="E230" s="13" t="s">
        <v>335</v>
      </c>
      <c r="F230" s="12" t="s">
        <v>118</v>
      </c>
      <c r="G230" s="77">
        <v>0.2</v>
      </c>
      <c r="H230" s="21">
        <v>2999.42</v>
      </c>
      <c r="I230" s="21">
        <v>2915.61</v>
      </c>
      <c r="J230" s="21">
        <v>2915.61</v>
      </c>
      <c r="K230" s="22">
        <f t="shared" si="185"/>
        <v>97.205793120003207</v>
      </c>
      <c r="L230" s="22">
        <f t="shared" si="185"/>
        <v>100</v>
      </c>
      <c r="M230" s="133">
        <f t="shared" ref="M230:M235" si="186">J230*M$4</f>
        <v>3204.2553900000003</v>
      </c>
      <c r="N230" s="47"/>
      <c r="O230" s="34"/>
      <c r="P230" s="47"/>
      <c r="Q230" s="47"/>
      <c r="R230" s="47"/>
      <c r="S230" s="138"/>
      <c r="T230" s="138"/>
      <c r="U230" s="254" t="s">
        <v>462</v>
      </c>
      <c r="W230" s="68"/>
      <c r="X230" s="63"/>
    </row>
    <row r="231" spans="1:24" ht="47.25" collapsed="1" x14ac:dyDescent="0.2">
      <c r="A231" s="230"/>
      <c r="B231" s="6" t="s">
        <v>228</v>
      </c>
      <c r="C231" s="131">
        <v>3702008951</v>
      </c>
      <c r="D231" s="36" t="s">
        <v>258</v>
      </c>
      <c r="E231" s="13" t="s">
        <v>335</v>
      </c>
      <c r="F231" s="12" t="s">
        <v>220</v>
      </c>
      <c r="G231" s="77">
        <v>0.2</v>
      </c>
      <c r="H231" s="21">
        <v>3609.93</v>
      </c>
      <c r="I231" s="21">
        <v>3609.93</v>
      </c>
      <c r="J231" s="21">
        <v>3609.93</v>
      </c>
      <c r="K231" s="22">
        <f t="shared" si="185"/>
        <v>100</v>
      </c>
      <c r="L231" s="22">
        <f t="shared" si="185"/>
        <v>100</v>
      </c>
      <c r="M231" s="159">
        <f>'[19]11 Тариф к утв'!$AS$10</f>
        <v>3401.1485762286065</v>
      </c>
      <c r="N231" s="46">
        <v>3486.57</v>
      </c>
      <c r="O231" s="46">
        <v>3486.57</v>
      </c>
      <c r="P231" s="106">
        <v>3729.4</v>
      </c>
      <c r="Q231" s="47">
        <f t="shared" ref="Q231:R235" si="187">IFERROR(O231/N231*100,"")</f>
        <v>100</v>
      </c>
      <c r="R231" s="47">
        <f t="shared" si="187"/>
        <v>106.96472464341747</v>
      </c>
      <c r="S231" s="139">
        <f t="shared" ref="S231:S232" si="188">IF(G231="нет",MIN(M231,P231*S$4),MIN(M231*(1+G231),P231*S$4))</f>
        <v>4081.3782914743279</v>
      </c>
      <c r="T231" s="157">
        <f t="shared" ref="T231:T234" si="189">S231/P231</f>
        <v>1.0943793348727215</v>
      </c>
      <c r="U231" s="254"/>
      <c r="V231" s="68">
        <f>IF(G231=20%,ROUND(O231/1.2,2),IF(G231=5%,ROUND(O231/1.05,2),O231))</f>
        <v>2905.48</v>
      </c>
      <c r="W231" s="68">
        <f t="shared" ref="W231:W232" si="190">IF($G231=20%,ROUND(P231/1.2,2),IF($G231=5%,ROUND(P231/1.05,2),P231))</f>
        <v>3107.83</v>
      </c>
      <c r="X231" s="63">
        <f>IFERROR(W231/J231,"")</f>
        <v>0.8609114304155483</v>
      </c>
    </row>
    <row r="232" spans="1:24" x14ac:dyDescent="0.2">
      <c r="A232" s="230"/>
      <c r="B232" s="6" t="s">
        <v>230</v>
      </c>
      <c r="C232" s="131">
        <v>3702008951</v>
      </c>
      <c r="D232" s="36" t="s">
        <v>258</v>
      </c>
      <c r="E232" s="13" t="s">
        <v>335</v>
      </c>
      <c r="F232" s="12" t="s">
        <v>220</v>
      </c>
      <c r="G232" s="77">
        <v>0.2</v>
      </c>
      <c r="H232" s="21">
        <v>4371.1099999999997</v>
      </c>
      <c r="I232" s="21">
        <v>3860.25</v>
      </c>
      <c r="J232" s="21">
        <v>3860.25</v>
      </c>
      <c r="K232" s="22">
        <f t="shared" si="185"/>
        <v>88.312808417084</v>
      </c>
      <c r="L232" s="22">
        <f t="shared" si="185"/>
        <v>100</v>
      </c>
      <c r="M232" s="133">
        <f t="shared" ref="M232" si="191">J232*M$4</f>
        <v>4242.4147499999999</v>
      </c>
      <c r="N232" s="46">
        <v>3486.57</v>
      </c>
      <c r="O232" s="46">
        <v>3486.57</v>
      </c>
      <c r="P232" s="106">
        <v>3729.4</v>
      </c>
      <c r="Q232" s="47">
        <f t="shared" si="187"/>
        <v>100</v>
      </c>
      <c r="R232" s="47">
        <f t="shared" si="187"/>
        <v>106.96472464341747</v>
      </c>
      <c r="S232" s="139">
        <f t="shared" si="188"/>
        <v>4176.9279999999999</v>
      </c>
      <c r="T232" s="150">
        <f t="shared" si="189"/>
        <v>1.1199999999999999</v>
      </c>
      <c r="U232" s="254"/>
      <c r="V232" s="68">
        <f>IF(G232=20%,ROUND(O232/1.2,2),IF(G232=5%,ROUND(O232/1.05,2),O232))</f>
        <v>2905.48</v>
      </c>
      <c r="W232" s="68">
        <f t="shared" si="190"/>
        <v>3107.83</v>
      </c>
      <c r="X232" s="63">
        <f>IFERROR(W232/J232,"")</f>
        <v>0.80508516287805187</v>
      </c>
    </row>
    <row r="233" spans="1:24" hidden="1" outlineLevel="1" x14ac:dyDescent="0.2">
      <c r="A233" s="230"/>
      <c r="B233" s="6" t="s">
        <v>229</v>
      </c>
      <c r="C233" s="131">
        <v>3702008951</v>
      </c>
      <c r="D233" s="36" t="s">
        <v>258</v>
      </c>
      <c r="E233" s="13" t="s">
        <v>335</v>
      </c>
      <c r="F233" s="12" t="s">
        <v>118</v>
      </c>
      <c r="G233" s="77">
        <v>0.2</v>
      </c>
      <c r="H233" s="21">
        <v>6518.74</v>
      </c>
      <c r="I233" s="21">
        <v>6381.64</v>
      </c>
      <c r="J233" s="21">
        <v>6381.64</v>
      </c>
      <c r="K233" s="22">
        <f t="shared" si="185"/>
        <v>97.896832823521123</v>
      </c>
      <c r="L233" s="22">
        <f t="shared" si="185"/>
        <v>100</v>
      </c>
      <c r="M233" s="133">
        <f t="shared" si="186"/>
        <v>7013.4223600000005</v>
      </c>
      <c r="N233" s="47"/>
      <c r="O233" s="34"/>
      <c r="P233" s="106"/>
      <c r="Q233" s="47" t="str">
        <f t="shared" si="187"/>
        <v/>
      </c>
      <c r="R233" s="47" t="str">
        <f t="shared" si="187"/>
        <v/>
      </c>
      <c r="S233" s="138"/>
      <c r="T233" s="138"/>
      <c r="U233" s="254"/>
      <c r="W233" s="68"/>
      <c r="X233" s="64"/>
    </row>
    <row r="234" spans="1:24" ht="31.5" collapsed="1" x14ac:dyDescent="0.2">
      <c r="A234" s="230"/>
      <c r="B234" s="49" t="s">
        <v>146</v>
      </c>
      <c r="C234" s="8">
        <v>5260200603</v>
      </c>
      <c r="D234" s="36" t="s">
        <v>258</v>
      </c>
      <c r="E234" s="13" t="s">
        <v>335</v>
      </c>
      <c r="F234" s="12" t="s">
        <v>220</v>
      </c>
      <c r="G234" s="77">
        <v>0.2</v>
      </c>
      <c r="H234" s="21">
        <v>10186.959999999999</v>
      </c>
      <c r="I234" s="21">
        <v>8811.58</v>
      </c>
      <c r="J234" s="21">
        <v>8812.89</v>
      </c>
      <c r="K234" s="22">
        <f t="shared" si="185"/>
        <v>86.49862176743602</v>
      </c>
      <c r="L234" s="22">
        <f t="shared" si="185"/>
        <v>100.01486680027871</v>
      </c>
      <c r="M234" s="133">
        <f t="shared" si="186"/>
        <v>9685.366109999999</v>
      </c>
      <c r="N234" s="33">
        <v>3486.57</v>
      </c>
      <c r="O234" s="33">
        <v>3486.57</v>
      </c>
      <c r="P234" s="106">
        <v>3729.4</v>
      </c>
      <c r="Q234" s="47">
        <f t="shared" si="187"/>
        <v>100</v>
      </c>
      <c r="R234" s="47">
        <f t="shared" si="187"/>
        <v>106.96472464341747</v>
      </c>
      <c r="S234" s="139">
        <f t="shared" ref="S234:S235" si="192">IF(G234="нет",MIN(M234,P234*S$4),MIN(M234*(1+G234),P234*S$4))</f>
        <v>4176.9279999999999</v>
      </c>
      <c r="T234" s="150">
        <f t="shared" si="189"/>
        <v>1.1199999999999999</v>
      </c>
      <c r="U234" s="124" t="s">
        <v>463</v>
      </c>
      <c r="V234" s="68">
        <f>IF(G234=20%,ROUND(O234/1.2,2),IF(G234=5%,ROUND(O234/1.05,2),O234))</f>
        <v>2905.48</v>
      </c>
      <c r="W234" s="68">
        <f t="shared" ref="W234:W235" si="193">IF($G234=20%,ROUND(P234/1.2,2),IF($G234=5%,ROUND(P234/1.05,2),P234))</f>
        <v>3107.83</v>
      </c>
      <c r="X234" s="63">
        <f>IFERROR(W234/J234,"")</f>
        <v>0.35264595382445485</v>
      </c>
    </row>
    <row r="235" spans="1:24" x14ac:dyDescent="0.2">
      <c r="A235" s="229" t="s">
        <v>1</v>
      </c>
      <c r="B235" s="5" t="s">
        <v>81</v>
      </c>
      <c r="C235" s="131">
        <v>3703021585</v>
      </c>
      <c r="D235" s="36" t="s">
        <v>258</v>
      </c>
      <c r="E235" s="13" t="s">
        <v>335</v>
      </c>
      <c r="F235" s="12" t="s">
        <v>220</v>
      </c>
      <c r="G235" s="77">
        <v>0.2</v>
      </c>
      <c r="H235" s="21">
        <v>2731.26</v>
      </c>
      <c r="I235" s="25">
        <v>2731.26</v>
      </c>
      <c r="J235" s="25">
        <v>2905.47</v>
      </c>
      <c r="K235" s="22">
        <f t="shared" si="185"/>
        <v>100</v>
      </c>
      <c r="L235" s="22">
        <f t="shared" si="185"/>
        <v>106.37837481601898</v>
      </c>
      <c r="M235" s="133">
        <f t="shared" si="186"/>
        <v>3193.1115299999997</v>
      </c>
      <c r="N235" s="46">
        <v>3277.51</v>
      </c>
      <c r="O235" s="46">
        <v>3277.51</v>
      </c>
      <c r="P235" s="46">
        <v>3486.56</v>
      </c>
      <c r="Q235" s="47">
        <f t="shared" si="187"/>
        <v>100</v>
      </c>
      <c r="R235" s="51">
        <f t="shared" si="187"/>
        <v>106.37831768629233</v>
      </c>
      <c r="S235" s="139">
        <f t="shared" si="192"/>
        <v>3831.7338359999994</v>
      </c>
      <c r="T235" s="175">
        <f t="shared" ref="T235" si="194">S235/P235</f>
        <v>1.0990012608416317</v>
      </c>
      <c r="U235" s="124" t="s">
        <v>419</v>
      </c>
      <c r="V235" s="68">
        <f>IF(G235=20%,ROUND(O235/1.2,2),IF(G235=5%,ROUND(O235/1.05,2),O235))</f>
        <v>2731.26</v>
      </c>
      <c r="W235" s="68">
        <f t="shared" si="193"/>
        <v>2905.47</v>
      </c>
      <c r="X235" s="65">
        <f>IFERROR(W235/J235,"")</f>
        <v>1</v>
      </c>
    </row>
    <row r="236" spans="1:24" x14ac:dyDescent="0.2">
      <c r="A236" s="229"/>
      <c r="B236" s="5" t="s">
        <v>46</v>
      </c>
      <c r="C236" s="131">
        <v>3701048535</v>
      </c>
      <c r="D236" s="72"/>
      <c r="E236" s="13"/>
      <c r="F236" s="12"/>
      <c r="G236" s="77"/>
      <c r="H236" s="25"/>
      <c r="I236" s="29"/>
      <c r="J236" s="25"/>
      <c r="K236" s="22"/>
      <c r="L236" s="22"/>
      <c r="M236" s="133"/>
      <c r="N236" s="33"/>
      <c r="O236" s="70"/>
      <c r="P236" s="33"/>
      <c r="Q236" s="47"/>
      <c r="R236" s="47"/>
      <c r="S236" s="143"/>
      <c r="T236" s="143"/>
      <c r="U236" s="89"/>
      <c r="V236" s="97"/>
    </row>
    <row r="237" spans="1:24" ht="31.5" x14ac:dyDescent="0.2">
      <c r="A237" s="229"/>
      <c r="B237" s="6" t="s">
        <v>314</v>
      </c>
      <c r="C237" s="131">
        <v>3701048535</v>
      </c>
      <c r="D237" s="36" t="s">
        <v>263</v>
      </c>
      <c r="E237" s="13" t="s">
        <v>335</v>
      </c>
      <c r="F237" s="12" t="s">
        <v>220</v>
      </c>
      <c r="G237" s="77">
        <v>0.2</v>
      </c>
      <c r="H237" s="25">
        <v>3115.04</v>
      </c>
      <c r="I237" s="25">
        <v>3115.04</v>
      </c>
      <c r="J237" s="25">
        <v>3415.92</v>
      </c>
      <c r="K237" s="22">
        <f>IFERROR(I237/H237*100,"")</f>
        <v>100</v>
      </c>
      <c r="L237" s="22">
        <f>IFERROR(J237/I237*100,"")</f>
        <v>109.65894498947044</v>
      </c>
      <c r="M237" s="133">
        <f t="shared" ref="M237:M238" si="195">J237*M$4</f>
        <v>3754.0960799999998</v>
      </c>
      <c r="N237" s="33">
        <v>3486.57</v>
      </c>
      <c r="O237" s="33">
        <v>3486.57</v>
      </c>
      <c r="P237" s="107">
        <v>3729.4</v>
      </c>
      <c r="Q237" s="47">
        <f>IFERROR(O237/N237*100,"")</f>
        <v>100</v>
      </c>
      <c r="R237" s="47">
        <f>IFERROR(P237/O237*100,"")</f>
        <v>106.96472464341747</v>
      </c>
      <c r="S237" s="139">
        <f t="shared" ref="S237:S238" si="196">IF(G237="нет",MIN(M237,P237*S$4),MIN(M237*(1+G237),P237*S$4))</f>
        <v>4176.9279999999999</v>
      </c>
      <c r="T237" s="174">
        <f t="shared" ref="T237:T238" si="197">S237/P237</f>
        <v>1.1199999999999999</v>
      </c>
      <c r="U237" s="124" t="s">
        <v>464</v>
      </c>
      <c r="V237" s="68">
        <f>IF(G237=20%,ROUND(O237/1.2,2),IF(G237=5%,ROUND(O237/1.05,2),O237))</f>
        <v>2905.48</v>
      </c>
      <c r="W237" s="68">
        <f t="shared" ref="W237:W238" si="198">IF($G237=20%,ROUND(P237/1.2,2),IF($G237=5%,ROUND(P237/1.05,2),P237))</f>
        <v>3107.83</v>
      </c>
      <c r="X237" s="63">
        <f>IFERROR(W237/J237,"")</f>
        <v>0.90980760673552075</v>
      </c>
    </row>
    <row r="238" spans="1:24" x14ac:dyDescent="0.2">
      <c r="A238" s="229"/>
      <c r="B238" s="50" t="s">
        <v>313</v>
      </c>
      <c r="C238" s="131">
        <v>3701048535</v>
      </c>
      <c r="D238" s="36" t="s">
        <v>341</v>
      </c>
      <c r="E238" s="13" t="s">
        <v>335</v>
      </c>
      <c r="F238" s="12" t="s">
        <v>220</v>
      </c>
      <c r="G238" s="77">
        <v>0.2</v>
      </c>
      <c r="H238" s="25">
        <v>2854.56</v>
      </c>
      <c r="I238" s="25">
        <v>2854.56</v>
      </c>
      <c r="J238" s="25">
        <v>3999.85</v>
      </c>
      <c r="K238" s="22">
        <f>IFERROR(I238/H238*100,"")</f>
        <v>100</v>
      </c>
      <c r="L238" s="22">
        <f>IFERROR(J238/I238*100,"")</f>
        <v>140.12141976346618</v>
      </c>
      <c r="M238" s="133">
        <f t="shared" si="195"/>
        <v>4395.8351499999999</v>
      </c>
      <c r="N238" s="33">
        <v>3425.47</v>
      </c>
      <c r="O238" s="33">
        <v>3425.47</v>
      </c>
      <c r="P238" s="107">
        <v>3729.4</v>
      </c>
      <c r="Q238" s="47" t="s">
        <v>74</v>
      </c>
      <c r="R238" s="47">
        <f>IFERROR(P238/O238*100,"")</f>
        <v>108.87265105226437</v>
      </c>
      <c r="S238" s="139">
        <f t="shared" si="196"/>
        <v>4176.9279999999999</v>
      </c>
      <c r="T238" s="174">
        <f t="shared" si="197"/>
        <v>1.1199999999999999</v>
      </c>
      <c r="U238" s="124" t="s">
        <v>465</v>
      </c>
      <c r="V238" s="68">
        <f>IF(G238=20%,ROUND(O238/1.2,2),IF(G238=5%,ROUND(O238/1.05,2),O238))</f>
        <v>2854.56</v>
      </c>
      <c r="W238" s="68">
        <f t="shared" si="198"/>
        <v>3107.83</v>
      </c>
      <c r="X238" s="63">
        <f>IFERROR(W238/J238,"")</f>
        <v>0.77698663699888748</v>
      </c>
    </row>
    <row r="239" spans="1:24" x14ac:dyDescent="0.2">
      <c r="A239" s="229"/>
      <c r="B239" s="49" t="s">
        <v>147</v>
      </c>
      <c r="C239" s="131">
        <v>3721008266</v>
      </c>
      <c r="D239" s="36"/>
      <c r="E239" s="13"/>
      <c r="F239" s="12"/>
      <c r="G239" s="77"/>
      <c r="H239" s="25"/>
      <c r="I239" s="23"/>
      <c r="J239" s="23"/>
      <c r="K239" s="26" t="str">
        <f t="shared" si="185"/>
        <v/>
      </c>
      <c r="L239" s="26" t="str">
        <f t="shared" si="185"/>
        <v/>
      </c>
      <c r="M239" s="154"/>
      <c r="N239" s="32"/>
      <c r="O239" s="41"/>
      <c r="P239" s="32"/>
      <c r="Q239" s="32" t="str">
        <f>IFERROR(O239/N239*100,"")</f>
        <v/>
      </c>
      <c r="R239" s="32" t="str">
        <f>IFERROR(P239/O239*100,"")</f>
        <v/>
      </c>
      <c r="S239" s="140"/>
      <c r="T239" s="140"/>
      <c r="U239" s="254" t="s">
        <v>466</v>
      </c>
      <c r="W239" s="68"/>
      <c r="X239" s="64"/>
    </row>
    <row r="240" spans="1:24" ht="31.5" hidden="1" outlineLevel="1" x14ac:dyDescent="0.2">
      <c r="A240" s="229"/>
      <c r="B240" s="6" t="s">
        <v>512</v>
      </c>
      <c r="C240" s="131">
        <v>3721008266</v>
      </c>
      <c r="D240" s="36" t="s">
        <v>258</v>
      </c>
      <c r="E240" s="13" t="s">
        <v>335</v>
      </c>
      <c r="F240" s="82" t="s">
        <v>220</v>
      </c>
      <c r="G240" s="83">
        <v>0.05</v>
      </c>
      <c r="H240" s="25">
        <v>1887.17</v>
      </c>
      <c r="I240" s="25">
        <v>1824.9</v>
      </c>
      <c r="J240" s="25">
        <v>2080.67</v>
      </c>
      <c r="K240" s="22">
        <f t="shared" si="185"/>
        <v>96.700350259912994</v>
      </c>
      <c r="L240" s="22">
        <f t="shared" si="185"/>
        <v>114.01556249657516</v>
      </c>
      <c r="M240" s="133">
        <f t="shared" ref="M240:M253" si="199">J240*M$4</f>
        <v>2286.6563300000003</v>
      </c>
      <c r="N240" s="47"/>
      <c r="O240" s="34"/>
      <c r="P240" s="47"/>
      <c r="Q240" s="47"/>
      <c r="R240" s="47"/>
      <c r="S240" s="138"/>
      <c r="T240" s="138"/>
      <c r="U240" s="254"/>
      <c r="W240" s="68"/>
      <c r="X240" s="63"/>
    </row>
    <row r="241" spans="1:24" ht="31.5" collapsed="1" x14ac:dyDescent="0.2">
      <c r="A241" s="229"/>
      <c r="B241" s="6" t="s">
        <v>513</v>
      </c>
      <c r="C241" s="131">
        <v>3721008266</v>
      </c>
      <c r="D241" s="36" t="s">
        <v>258</v>
      </c>
      <c r="E241" s="13" t="s">
        <v>335</v>
      </c>
      <c r="F241" s="82" t="s">
        <v>220</v>
      </c>
      <c r="G241" s="83">
        <v>0.05</v>
      </c>
      <c r="H241" s="25">
        <v>3031.4</v>
      </c>
      <c r="I241" s="25">
        <v>3031.4</v>
      </c>
      <c r="J241" s="25">
        <v>3367.66</v>
      </c>
      <c r="K241" s="22">
        <f t="shared" si="185"/>
        <v>100</v>
      </c>
      <c r="L241" s="22">
        <f t="shared" si="185"/>
        <v>111.09256449165402</v>
      </c>
      <c r="M241" s="133">
        <f t="shared" si="199"/>
        <v>3701.0583399999996</v>
      </c>
      <c r="N241" s="33">
        <v>2793.29</v>
      </c>
      <c r="O241" s="46">
        <v>2793.29</v>
      </c>
      <c r="P241" s="46">
        <v>3178.76</v>
      </c>
      <c r="Q241" s="47">
        <f t="shared" ref="Q241:R256" si="200">IFERROR(O241/N241*100,"")</f>
        <v>100</v>
      </c>
      <c r="R241" s="47">
        <f t="shared" si="200"/>
        <v>113.79985608368628</v>
      </c>
      <c r="S241" s="139">
        <f t="shared" ref="S241:S253" si="201">IF(G241="нет",MIN(M241,P241*S$4),MIN(M241*(1+G241),P241*S$4))</f>
        <v>3560.2111999999997</v>
      </c>
      <c r="T241" s="174">
        <f t="shared" ref="T241:T253" si="202">S241/P241</f>
        <v>1.1199999999999999</v>
      </c>
      <c r="U241" s="254"/>
      <c r="V241" s="68">
        <f t="shared" ref="V241:V253" si="203">IF(G241=20%,ROUND(O241/1.2,2),IF(G241=5%,ROUND(O241/1.05,2),O241))</f>
        <v>2660.28</v>
      </c>
      <c r="W241" s="68">
        <f t="shared" ref="W241:W253" si="204">IF($G241=20%,ROUND(P241/1.2,2),IF($G241=5%,ROUND(P241/1.05,2),P241))</f>
        <v>3027.39</v>
      </c>
      <c r="X241" s="63">
        <f t="shared" ref="X241:X253" si="205">IFERROR(W241/J241,"")</f>
        <v>0.89895951491540116</v>
      </c>
    </row>
    <row r="242" spans="1:24" x14ac:dyDescent="0.2">
      <c r="A242" s="229"/>
      <c r="B242" s="6" t="s">
        <v>514</v>
      </c>
      <c r="C242" s="131">
        <v>3721008266</v>
      </c>
      <c r="D242" s="36" t="s">
        <v>258</v>
      </c>
      <c r="E242" s="13" t="s">
        <v>335</v>
      </c>
      <c r="F242" s="82" t="s">
        <v>220</v>
      </c>
      <c r="G242" s="83">
        <v>0.05</v>
      </c>
      <c r="H242" s="25">
        <v>4623.08</v>
      </c>
      <c r="I242" s="25">
        <v>4220.93</v>
      </c>
      <c r="J242" s="25">
        <v>4563.66</v>
      </c>
      <c r="K242" s="22">
        <f t="shared" si="185"/>
        <v>91.301253709648122</v>
      </c>
      <c r="L242" s="22">
        <f t="shared" si="185"/>
        <v>108.11977455205368</v>
      </c>
      <c r="M242" s="133">
        <f t="shared" si="199"/>
        <v>5015.46234</v>
      </c>
      <c r="N242" s="33">
        <v>3486.57</v>
      </c>
      <c r="O242" s="46">
        <v>3486.57</v>
      </c>
      <c r="P242" s="107">
        <v>3729.4</v>
      </c>
      <c r="Q242" s="47">
        <f t="shared" si="200"/>
        <v>100</v>
      </c>
      <c r="R242" s="47">
        <f t="shared" si="200"/>
        <v>106.96472464341747</v>
      </c>
      <c r="S242" s="139">
        <f t="shared" si="201"/>
        <v>4176.9279999999999</v>
      </c>
      <c r="T242" s="174">
        <f t="shared" si="202"/>
        <v>1.1199999999999999</v>
      </c>
      <c r="U242" s="254"/>
      <c r="V242" s="68">
        <f t="shared" si="203"/>
        <v>3320.54</v>
      </c>
      <c r="W242" s="68">
        <f t="shared" si="204"/>
        <v>3551.81</v>
      </c>
      <c r="X242" s="63">
        <f t="shared" si="205"/>
        <v>0.7782810288233567</v>
      </c>
    </row>
    <row r="243" spans="1:24" x14ac:dyDescent="0.2">
      <c r="A243" s="229"/>
      <c r="B243" s="6" t="s">
        <v>307</v>
      </c>
      <c r="C243" s="131">
        <v>3721008266</v>
      </c>
      <c r="D243" s="36" t="s">
        <v>258</v>
      </c>
      <c r="E243" s="13" t="s">
        <v>335</v>
      </c>
      <c r="F243" s="82" t="s">
        <v>220</v>
      </c>
      <c r="G243" s="83">
        <v>0.05</v>
      </c>
      <c r="H243" s="25">
        <v>3847.11</v>
      </c>
      <c r="I243" s="25">
        <v>3847.11</v>
      </c>
      <c r="J243" s="25">
        <v>3934.25</v>
      </c>
      <c r="K243" s="22">
        <f t="shared" si="185"/>
        <v>100</v>
      </c>
      <c r="L243" s="22">
        <f t="shared" si="185"/>
        <v>102.26507690188218</v>
      </c>
      <c r="M243" s="159">
        <f>'[20]Тариф к утверждению'!$F$51</f>
        <v>4200.54</v>
      </c>
      <c r="N243" s="33">
        <v>3486.57</v>
      </c>
      <c r="O243" s="46">
        <v>3486.57</v>
      </c>
      <c r="P243" s="107">
        <v>3729.4</v>
      </c>
      <c r="Q243" s="47">
        <f t="shared" si="200"/>
        <v>100</v>
      </c>
      <c r="R243" s="47">
        <f t="shared" si="200"/>
        <v>106.96472464341747</v>
      </c>
      <c r="S243" s="139">
        <f t="shared" si="201"/>
        <v>4176.9279999999999</v>
      </c>
      <c r="T243" s="150">
        <f t="shared" si="202"/>
        <v>1.1199999999999999</v>
      </c>
      <c r="U243" s="254"/>
      <c r="V243" s="68">
        <f t="shared" si="203"/>
        <v>3320.54</v>
      </c>
      <c r="W243" s="68">
        <f t="shared" si="204"/>
        <v>3551.81</v>
      </c>
      <c r="X243" s="63">
        <f t="shared" si="205"/>
        <v>0.90279214589820167</v>
      </c>
    </row>
    <row r="244" spans="1:24" x14ac:dyDescent="0.2">
      <c r="A244" s="229"/>
      <c r="B244" s="6" t="s">
        <v>515</v>
      </c>
      <c r="C244" s="131">
        <v>3721008266</v>
      </c>
      <c r="D244" s="36" t="s">
        <v>258</v>
      </c>
      <c r="E244" s="13" t="s">
        <v>335</v>
      </c>
      <c r="F244" s="82" t="s">
        <v>220</v>
      </c>
      <c r="G244" s="83">
        <v>0.05</v>
      </c>
      <c r="H244" s="25">
        <v>3488.78</v>
      </c>
      <c r="I244" s="25">
        <v>3488.78</v>
      </c>
      <c r="J244" s="25">
        <v>3762.37</v>
      </c>
      <c r="K244" s="22">
        <f t="shared" si="185"/>
        <v>100</v>
      </c>
      <c r="L244" s="22">
        <f t="shared" si="185"/>
        <v>107.841996342561</v>
      </c>
      <c r="M244" s="159">
        <f>'[21]Тариф к утверждению'!$F$52</f>
        <v>3993.82</v>
      </c>
      <c r="N244" s="33">
        <v>3486.57</v>
      </c>
      <c r="O244" s="46">
        <v>3486.57</v>
      </c>
      <c r="P244" s="107">
        <v>3729.4</v>
      </c>
      <c r="Q244" s="47">
        <f t="shared" si="200"/>
        <v>100</v>
      </c>
      <c r="R244" s="47">
        <f t="shared" si="200"/>
        <v>106.96472464341747</v>
      </c>
      <c r="S244" s="139">
        <f t="shared" si="201"/>
        <v>4176.9279999999999</v>
      </c>
      <c r="T244" s="150">
        <f t="shared" si="202"/>
        <v>1.1199999999999999</v>
      </c>
      <c r="U244" s="254"/>
      <c r="V244" s="68">
        <f t="shared" si="203"/>
        <v>3320.54</v>
      </c>
      <c r="W244" s="68">
        <f t="shared" si="204"/>
        <v>3551.81</v>
      </c>
      <c r="X244" s="63">
        <f t="shared" si="205"/>
        <v>0.94403527563743073</v>
      </c>
    </row>
    <row r="245" spans="1:24" x14ac:dyDescent="0.2">
      <c r="A245" s="229"/>
      <c r="B245" s="6" t="s">
        <v>516</v>
      </c>
      <c r="C245" s="131">
        <v>3721008266</v>
      </c>
      <c r="D245" s="36" t="s">
        <v>258</v>
      </c>
      <c r="E245" s="13" t="s">
        <v>335</v>
      </c>
      <c r="F245" s="82" t="s">
        <v>220</v>
      </c>
      <c r="G245" s="83">
        <v>0.05</v>
      </c>
      <c r="H245" s="25">
        <v>3366.62</v>
      </c>
      <c r="I245" s="25">
        <v>3366.62</v>
      </c>
      <c r="J245" s="25">
        <v>3417.95</v>
      </c>
      <c r="K245" s="22">
        <f t="shared" si="185"/>
        <v>100</v>
      </c>
      <c r="L245" s="22">
        <f t="shared" si="185"/>
        <v>101.5246745994499</v>
      </c>
      <c r="M245" s="159">
        <f>'[22]Тариф к утверждению'!$F$51</f>
        <v>3417.95</v>
      </c>
      <c r="N245" s="33">
        <v>3366.62</v>
      </c>
      <c r="O245" s="46">
        <v>3366.62</v>
      </c>
      <c r="P245" s="46">
        <v>3588.85</v>
      </c>
      <c r="Q245" s="47">
        <f t="shared" si="200"/>
        <v>100</v>
      </c>
      <c r="R245" s="51">
        <f t="shared" si="200"/>
        <v>106.60098258787744</v>
      </c>
      <c r="S245" s="139">
        <f t="shared" si="201"/>
        <v>3588.8474999999999</v>
      </c>
      <c r="T245" s="157">
        <f t="shared" si="202"/>
        <v>0.99999930339802445</v>
      </c>
      <c r="U245" s="254"/>
      <c r="V245" s="68">
        <f t="shared" si="203"/>
        <v>3206.3</v>
      </c>
      <c r="W245" s="68">
        <f t="shared" si="204"/>
        <v>3417.95</v>
      </c>
      <c r="X245" s="65">
        <f t="shared" si="205"/>
        <v>1</v>
      </c>
    </row>
    <row r="246" spans="1:24" x14ac:dyDescent="0.2">
      <c r="A246" s="229"/>
      <c r="B246" s="6" t="s">
        <v>517</v>
      </c>
      <c r="C246" s="131">
        <v>3721008266</v>
      </c>
      <c r="D246" s="36" t="s">
        <v>258</v>
      </c>
      <c r="E246" s="13" t="s">
        <v>335</v>
      </c>
      <c r="F246" s="82" t="s">
        <v>220</v>
      </c>
      <c r="G246" s="83">
        <v>0.05</v>
      </c>
      <c r="H246" s="25">
        <v>3059.41</v>
      </c>
      <c r="I246" s="25">
        <v>3059.41</v>
      </c>
      <c r="J246" s="25">
        <v>3258.15</v>
      </c>
      <c r="K246" s="22">
        <f t="shared" si="185"/>
        <v>100</v>
      </c>
      <c r="L246" s="22">
        <f t="shared" si="185"/>
        <v>106.49602374314003</v>
      </c>
      <c r="M246" s="159">
        <f>'[23]Тариф к утверждению'!$F$50</f>
        <v>3495.91</v>
      </c>
      <c r="N246" s="33">
        <v>2981.5</v>
      </c>
      <c r="O246" s="46">
        <v>2981.5</v>
      </c>
      <c r="P246" s="46">
        <v>3392.95</v>
      </c>
      <c r="Q246" s="47">
        <f t="shared" si="200"/>
        <v>100</v>
      </c>
      <c r="R246" s="47">
        <f t="shared" si="200"/>
        <v>113.80010062049304</v>
      </c>
      <c r="S246" s="139">
        <f t="shared" si="201"/>
        <v>3670.7055</v>
      </c>
      <c r="T246" s="157">
        <f t="shared" si="202"/>
        <v>1.0818625384989464</v>
      </c>
      <c r="U246" s="254"/>
      <c r="V246" s="68">
        <f t="shared" si="203"/>
        <v>2839.52</v>
      </c>
      <c r="W246" s="68">
        <f t="shared" si="204"/>
        <v>3231.38</v>
      </c>
      <c r="X246" s="63">
        <f t="shared" si="205"/>
        <v>0.99178368092322333</v>
      </c>
    </row>
    <row r="247" spans="1:24" x14ac:dyDescent="0.2">
      <c r="A247" s="229"/>
      <c r="B247" s="6" t="s">
        <v>518</v>
      </c>
      <c r="C247" s="131">
        <v>3721008266</v>
      </c>
      <c r="D247" s="36" t="s">
        <v>258</v>
      </c>
      <c r="E247" s="13" t="s">
        <v>335</v>
      </c>
      <c r="F247" s="82" t="s">
        <v>220</v>
      </c>
      <c r="G247" s="83">
        <v>0.05</v>
      </c>
      <c r="H247" s="25">
        <v>3369.25</v>
      </c>
      <c r="I247" s="25">
        <v>3369.25</v>
      </c>
      <c r="J247" s="25">
        <v>3529.11</v>
      </c>
      <c r="K247" s="22">
        <f t="shared" si="185"/>
        <v>100</v>
      </c>
      <c r="L247" s="22">
        <f t="shared" si="185"/>
        <v>104.74467611486236</v>
      </c>
      <c r="M247" s="159">
        <v>3903.93</v>
      </c>
      <c r="N247" s="33">
        <v>3369.25</v>
      </c>
      <c r="O247" s="46">
        <v>3369.25</v>
      </c>
      <c r="P247" s="46">
        <v>3705.57</v>
      </c>
      <c r="Q247" s="47">
        <f t="shared" si="200"/>
        <v>100</v>
      </c>
      <c r="R247" s="51">
        <f t="shared" si="200"/>
        <v>109.982043481487</v>
      </c>
      <c r="S247" s="139">
        <f t="shared" si="201"/>
        <v>4099.1265000000003</v>
      </c>
      <c r="T247" s="158">
        <f t="shared" si="202"/>
        <v>1.1062067374250115</v>
      </c>
      <c r="U247" s="254"/>
      <c r="V247" s="68">
        <f t="shared" si="203"/>
        <v>3208.81</v>
      </c>
      <c r="W247" s="68">
        <f t="shared" si="204"/>
        <v>3529.11</v>
      </c>
      <c r="X247" s="65">
        <f t="shared" si="205"/>
        <v>1</v>
      </c>
    </row>
    <row r="248" spans="1:24" x14ac:dyDescent="0.2">
      <c r="A248" s="229"/>
      <c r="B248" s="6" t="s">
        <v>308</v>
      </c>
      <c r="C248" s="131">
        <v>3721008266</v>
      </c>
      <c r="D248" s="36" t="s">
        <v>258</v>
      </c>
      <c r="E248" s="13" t="s">
        <v>335</v>
      </c>
      <c r="F248" s="82" t="s">
        <v>220</v>
      </c>
      <c r="G248" s="83">
        <v>0.05</v>
      </c>
      <c r="H248" s="25">
        <v>5032.1499999999996</v>
      </c>
      <c r="I248" s="25">
        <v>5032.1499999999996</v>
      </c>
      <c r="J248" s="25">
        <v>5650.83</v>
      </c>
      <c r="K248" s="22">
        <f t="shared" si="185"/>
        <v>100</v>
      </c>
      <c r="L248" s="22">
        <f t="shared" si="185"/>
        <v>112.29454606877776</v>
      </c>
      <c r="M248" s="133">
        <f t="shared" si="199"/>
        <v>6210.26217</v>
      </c>
      <c r="N248" s="33">
        <v>3486.57</v>
      </c>
      <c r="O248" s="46">
        <v>3486.57</v>
      </c>
      <c r="P248" s="107">
        <v>3729.4</v>
      </c>
      <c r="Q248" s="47">
        <f t="shared" si="200"/>
        <v>100</v>
      </c>
      <c r="R248" s="47">
        <f t="shared" si="200"/>
        <v>106.96472464341747</v>
      </c>
      <c r="S248" s="139">
        <f t="shared" si="201"/>
        <v>4176.9279999999999</v>
      </c>
      <c r="T248" s="150">
        <f t="shared" si="202"/>
        <v>1.1199999999999999</v>
      </c>
      <c r="U248" s="254"/>
      <c r="V248" s="68">
        <f t="shared" si="203"/>
        <v>3320.54</v>
      </c>
      <c r="W248" s="68">
        <f t="shared" si="204"/>
        <v>3551.81</v>
      </c>
      <c r="X248" s="63">
        <f t="shared" si="205"/>
        <v>0.62854660288842523</v>
      </c>
    </row>
    <row r="249" spans="1:24" x14ac:dyDescent="0.2">
      <c r="A249" s="229"/>
      <c r="B249" s="6" t="s">
        <v>309</v>
      </c>
      <c r="C249" s="131">
        <v>3721008266</v>
      </c>
      <c r="D249" s="36" t="s">
        <v>258</v>
      </c>
      <c r="E249" s="13" t="s">
        <v>335</v>
      </c>
      <c r="F249" s="82" t="s">
        <v>220</v>
      </c>
      <c r="G249" s="83">
        <v>0.05</v>
      </c>
      <c r="H249" s="25">
        <v>10987.37</v>
      </c>
      <c r="I249" s="25">
        <v>10987.37</v>
      </c>
      <c r="J249" s="25">
        <v>13286.29</v>
      </c>
      <c r="K249" s="22">
        <f t="shared" si="185"/>
        <v>100</v>
      </c>
      <c r="L249" s="22">
        <f t="shared" si="185"/>
        <v>120.92329647586273</v>
      </c>
      <c r="M249" s="133">
        <f t="shared" si="199"/>
        <v>14601.63271</v>
      </c>
      <c r="N249" s="33">
        <v>3486.57</v>
      </c>
      <c r="O249" s="46">
        <v>3486.57</v>
      </c>
      <c r="P249" s="107">
        <v>3729.4</v>
      </c>
      <c r="Q249" s="47">
        <f t="shared" si="200"/>
        <v>100</v>
      </c>
      <c r="R249" s="47">
        <f t="shared" si="200"/>
        <v>106.96472464341747</v>
      </c>
      <c r="S249" s="139">
        <f t="shared" si="201"/>
        <v>4176.9279999999999</v>
      </c>
      <c r="T249" s="150">
        <f t="shared" si="202"/>
        <v>1.1199999999999999</v>
      </c>
      <c r="U249" s="254"/>
      <c r="V249" s="68">
        <f t="shared" si="203"/>
        <v>3320.54</v>
      </c>
      <c r="W249" s="68">
        <f t="shared" si="204"/>
        <v>3551.81</v>
      </c>
      <c r="X249" s="63">
        <f t="shared" si="205"/>
        <v>0.26732895337976215</v>
      </c>
    </row>
    <row r="250" spans="1:24" x14ac:dyDescent="0.2">
      <c r="A250" s="229"/>
      <c r="B250" s="6" t="s">
        <v>310</v>
      </c>
      <c r="C250" s="131">
        <v>3721008266</v>
      </c>
      <c r="D250" s="36" t="s">
        <v>258</v>
      </c>
      <c r="E250" s="13" t="s">
        <v>335</v>
      </c>
      <c r="F250" s="82" t="s">
        <v>220</v>
      </c>
      <c r="G250" s="83">
        <v>0.05</v>
      </c>
      <c r="H250" s="25">
        <v>6966.48</v>
      </c>
      <c r="I250" s="25">
        <v>6966.48</v>
      </c>
      <c r="J250" s="25">
        <v>7476.25</v>
      </c>
      <c r="K250" s="22">
        <f t="shared" si="185"/>
        <v>100</v>
      </c>
      <c r="L250" s="22">
        <f t="shared" si="185"/>
        <v>107.31746879342224</v>
      </c>
      <c r="M250" s="133">
        <f t="shared" si="199"/>
        <v>8216.3987500000003</v>
      </c>
      <c r="N250" s="33">
        <v>3486.57</v>
      </c>
      <c r="O250" s="46">
        <v>3486.57</v>
      </c>
      <c r="P250" s="107">
        <v>3729.4</v>
      </c>
      <c r="Q250" s="47">
        <f t="shared" si="200"/>
        <v>100</v>
      </c>
      <c r="R250" s="47">
        <f t="shared" si="200"/>
        <v>106.96472464341747</v>
      </c>
      <c r="S250" s="139">
        <f t="shared" si="201"/>
        <v>4176.9279999999999</v>
      </c>
      <c r="T250" s="150">
        <f t="shared" si="202"/>
        <v>1.1199999999999999</v>
      </c>
      <c r="U250" s="254"/>
      <c r="V250" s="68">
        <f t="shared" si="203"/>
        <v>3320.54</v>
      </c>
      <c r="W250" s="68">
        <f t="shared" si="204"/>
        <v>3551.81</v>
      </c>
      <c r="X250" s="63">
        <f t="shared" si="205"/>
        <v>0.47507908376525665</v>
      </c>
    </row>
    <row r="251" spans="1:24" x14ac:dyDescent="0.2">
      <c r="A251" s="229"/>
      <c r="B251" s="6" t="s">
        <v>311</v>
      </c>
      <c r="C251" s="131">
        <v>3721008266</v>
      </c>
      <c r="D251" s="36" t="s">
        <v>258</v>
      </c>
      <c r="E251" s="13" t="s">
        <v>335</v>
      </c>
      <c r="F251" s="82" t="s">
        <v>220</v>
      </c>
      <c r="G251" s="83">
        <v>0.05</v>
      </c>
      <c r="H251" s="25">
        <v>11411.6</v>
      </c>
      <c r="I251" s="25">
        <v>11411.6</v>
      </c>
      <c r="J251" s="25">
        <v>11661.86</v>
      </c>
      <c r="K251" s="22">
        <f t="shared" si="185"/>
        <v>100</v>
      </c>
      <c r="L251" s="22">
        <f t="shared" si="185"/>
        <v>102.19303165200321</v>
      </c>
      <c r="M251" s="133">
        <f t="shared" si="199"/>
        <v>12816.38414</v>
      </c>
      <c r="N251" s="33">
        <v>3486.57</v>
      </c>
      <c r="O251" s="46">
        <v>3486.57</v>
      </c>
      <c r="P251" s="107">
        <v>3729.4</v>
      </c>
      <c r="Q251" s="47">
        <f t="shared" si="200"/>
        <v>100</v>
      </c>
      <c r="R251" s="47">
        <f t="shared" si="200"/>
        <v>106.96472464341747</v>
      </c>
      <c r="S251" s="139">
        <f t="shared" si="201"/>
        <v>4176.9279999999999</v>
      </c>
      <c r="T251" s="150">
        <f t="shared" si="202"/>
        <v>1.1199999999999999</v>
      </c>
      <c r="U251" s="254"/>
      <c r="V251" s="68">
        <f t="shared" si="203"/>
        <v>3320.54</v>
      </c>
      <c r="W251" s="68">
        <f t="shared" si="204"/>
        <v>3551.81</v>
      </c>
      <c r="X251" s="63">
        <f t="shared" si="205"/>
        <v>0.30456633847430853</v>
      </c>
    </row>
    <row r="252" spans="1:24" x14ac:dyDescent="0.2">
      <c r="A252" s="229"/>
      <c r="B252" s="6" t="s">
        <v>312</v>
      </c>
      <c r="C252" s="131">
        <v>3721008266</v>
      </c>
      <c r="D252" s="36" t="s">
        <v>258</v>
      </c>
      <c r="E252" s="13" t="s">
        <v>335</v>
      </c>
      <c r="F252" s="82" t="s">
        <v>220</v>
      </c>
      <c r="G252" s="83">
        <v>0.05</v>
      </c>
      <c r="H252" s="25">
        <v>9055.56</v>
      </c>
      <c r="I252" s="25">
        <v>8783.42</v>
      </c>
      <c r="J252" s="25">
        <v>8949.65</v>
      </c>
      <c r="K252" s="22">
        <f t="shared" si="185"/>
        <v>96.994774481092279</v>
      </c>
      <c r="L252" s="22">
        <f t="shared" si="185"/>
        <v>101.89254299578067</v>
      </c>
      <c r="M252" s="133">
        <f t="shared" si="199"/>
        <v>9835.6653499999993</v>
      </c>
      <c r="N252" s="33">
        <v>3486.57</v>
      </c>
      <c r="O252" s="46">
        <v>3486.57</v>
      </c>
      <c r="P252" s="107">
        <v>3729.4</v>
      </c>
      <c r="Q252" s="47">
        <f t="shared" si="200"/>
        <v>100</v>
      </c>
      <c r="R252" s="47">
        <f t="shared" si="200"/>
        <v>106.96472464341747</v>
      </c>
      <c r="S252" s="139">
        <f t="shared" si="201"/>
        <v>4176.9279999999999</v>
      </c>
      <c r="T252" s="150">
        <f t="shared" si="202"/>
        <v>1.1199999999999999</v>
      </c>
      <c r="U252" s="254"/>
      <c r="V252" s="68">
        <f t="shared" si="203"/>
        <v>3320.54</v>
      </c>
      <c r="W252" s="68">
        <f t="shared" si="204"/>
        <v>3551.81</v>
      </c>
      <c r="X252" s="63">
        <f t="shared" si="205"/>
        <v>0.39686579922119858</v>
      </c>
    </row>
    <row r="253" spans="1:24" x14ac:dyDescent="0.2">
      <c r="A253" s="229"/>
      <c r="B253" s="6" t="s">
        <v>519</v>
      </c>
      <c r="C253" s="131">
        <v>3721008266</v>
      </c>
      <c r="D253" s="36" t="s">
        <v>258</v>
      </c>
      <c r="E253" s="13" t="s">
        <v>335</v>
      </c>
      <c r="F253" s="82" t="s">
        <v>220</v>
      </c>
      <c r="G253" s="83">
        <v>0.05</v>
      </c>
      <c r="H253" s="25">
        <v>6898.28</v>
      </c>
      <c r="I253" s="25">
        <v>6898.28</v>
      </c>
      <c r="J253" s="25">
        <v>8478.41</v>
      </c>
      <c r="K253" s="22">
        <f t="shared" si="185"/>
        <v>100</v>
      </c>
      <c r="L253" s="22">
        <f t="shared" si="185"/>
        <v>122.90614472013314</v>
      </c>
      <c r="M253" s="133">
        <f t="shared" si="199"/>
        <v>9317.7725900000005</v>
      </c>
      <c r="N253" s="33">
        <v>2540.5100000000002</v>
      </c>
      <c r="O253" s="46">
        <v>2540.5100000000002</v>
      </c>
      <c r="P253" s="46">
        <v>2891.1</v>
      </c>
      <c r="Q253" s="47">
        <f t="shared" si="200"/>
        <v>100</v>
      </c>
      <c r="R253" s="47">
        <f t="shared" si="200"/>
        <v>113.79998504237336</v>
      </c>
      <c r="S253" s="139">
        <f t="shared" si="201"/>
        <v>3238.0319999999997</v>
      </c>
      <c r="T253" s="150">
        <f t="shared" si="202"/>
        <v>1.1199999999999999</v>
      </c>
      <c r="U253" s="254"/>
      <c r="V253" s="68">
        <f t="shared" si="203"/>
        <v>2419.5300000000002</v>
      </c>
      <c r="W253" s="68">
        <f t="shared" si="204"/>
        <v>2753.43</v>
      </c>
      <c r="X253" s="63">
        <f t="shared" si="205"/>
        <v>0.32475782605464937</v>
      </c>
    </row>
    <row r="254" spans="1:24" ht="15.75" hidden="1" customHeight="1" outlineLevel="1" x14ac:dyDescent="0.2">
      <c r="A254" s="229" t="s">
        <v>9</v>
      </c>
      <c r="B254" s="5" t="s">
        <v>148</v>
      </c>
      <c r="C254" s="8">
        <v>3711050830</v>
      </c>
      <c r="D254" s="36"/>
      <c r="E254" s="13"/>
      <c r="F254" s="12"/>
      <c r="G254" s="77"/>
      <c r="H254" s="21"/>
      <c r="I254" s="23"/>
      <c r="J254" s="23"/>
      <c r="K254" s="22" t="str">
        <f t="shared" si="185"/>
        <v/>
      </c>
      <c r="L254" s="22" t="str">
        <f t="shared" si="185"/>
        <v/>
      </c>
      <c r="M254" s="133"/>
      <c r="N254" s="46"/>
      <c r="O254" s="48"/>
      <c r="P254" s="46"/>
      <c r="Q254" s="47" t="str">
        <f t="shared" si="200"/>
        <v/>
      </c>
      <c r="R254" s="47" t="str">
        <f t="shared" si="200"/>
        <v/>
      </c>
      <c r="S254" s="139"/>
      <c r="T254" s="139"/>
      <c r="U254" s="254" t="s">
        <v>467</v>
      </c>
      <c r="W254" s="68"/>
      <c r="X254" s="63"/>
    </row>
    <row r="255" spans="1:24" hidden="1" outlineLevel="1" x14ac:dyDescent="0.2">
      <c r="A255" s="229"/>
      <c r="B255" s="6" t="s">
        <v>177</v>
      </c>
      <c r="C255" s="8">
        <v>3711050830</v>
      </c>
      <c r="D255" s="36" t="s">
        <v>265</v>
      </c>
      <c r="E255" s="13" t="s">
        <v>562</v>
      </c>
      <c r="F255" s="12" t="s">
        <v>117</v>
      </c>
      <c r="G255" s="77" t="s">
        <v>387</v>
      </c>
      <c r="H255" s="21">
        <v>4806.66</v>
      </c>
      <c r="I255" s="21">
        <v>4806.66</v>
      </c>
      <c r="J255" s="21">
        <v>5970.81</v>
      </c>
      <c r="K255" s="22">
        <f t="shared" ref="K255:L263" si="206">IFERROR(I255/H255*100,"")</f>
        <v>100</v>
      </c>
      <c r="L255" s="22">
        <f t="shared" si="206"/>
        <v>124.21952041542362</v>
      </c>
      <c r="M255" s="133"/>
      <c r="N255" s="46">
        <v>3261.3</v>
      </c>
      <c r="O255" s="46">
        <v>3261.3</v>
      </c>
      <c r="P255" s="86">
        <v>3711.36</v>
      </c>
      <c r="Q255" s="47">
        <f t="shared" si="200"/>
        <v>100</v>
      </c>
      <c r="R255" s="47">
        <f t="shared" si="200"/>
        <v>113.80001839757152</v>
      </c>
      <c r="S255" s="139"/>
      <c r="T255" s="150"/>
      <c r="U255" s="254"/>
      <c r="V255" s="68">
        <f>IF(G255=20%,ROUND(O255/1.2,2),IF(G255=5%,ROUND(O255/1.05,2),O255))</f>
        <v>3261.3</v>
      </c>
      <c r="W255" s="68">
        <f t="shared" ref="W255:W256" si="207">IF($G255=20%,ROUND(P255/1.2,2),IF($G255=5%,ROUND(P255/1.05,2),P255))</f>
        <v>3711.36</v>
      </c>
      <c r="X255" s="63">
        <f>IFERROR(W255/J255,"")</f>
        <v>0.62158400619011489</v>
      </c>
    </row>
    <row r="256" spans="1:24" hidden="1" outlineLevel="1" x14ac:dyDescent="0.2">
      <c r="A256" s="229"/>
      <c r="B256" s="6" t="s">
        <v>178</v>
      </c>
      <c r="C256" s="8">
        <v>3711050830</v>
      </c>
      <c r="D256" s="36" t="s">
        <v>265</v>
      </c>
      <c r="E256" s="13" t="s">
        <v>562</v>
      </c>
      <c r="F256" s="12" t="s">
        <v>117</v>
      </c>
      <c r="G256" s="77" t="s">
        <v>387</v>
      </c>
      <c r="H256" s="21">
        <v>4485.9799999999996</v>
      </c>
      <c r="I256" s="21">
        <v>4026.88</v>
      </c>
      <c r="J256" s="21">
        <v>4026.88</v>
      </c>
      <c r="K256" s="22">
        <f t="shared" si="206"/>
        <v>89.76589284838542</v>
      </c>
      <c r="L256" s="22">
        <f t="shared" si="206"/>
        <v>100</v>
      </c>
      <c r="M256" s="133"/>
      <c r="N256" s="46">
        <v>3486.57</v>
      </c>
      <c r="O256" s="46">
        <v>3486.57</v>
      </c>
      <c r="P256" s="106">
        <v>3729.4</v>
      </c>
      <c r="Q256" s="47">
        <f t="shared" si="200"/>
        <v>100</v>
      </c>
      <c r="R256" s="47">
        <f t="shared" si="200"/>
        <v>106.96472464341747</v>
      </c>
      <c r="S256" s="139"/>
      <c r="T256" s="150"/>
      <c r="U256" s="254"/>
      <c r="V256" s="68">
        <f>IF(G256=20%,ROUND(O256/1.2,2),IF(G256=5%,ROUND(O256/1.05,2),O256))</f>
        <v>3486.57</v>
      </c>
      <c r="W256" s="68">
        <f t="shared" si="207"/>
        <v>3729.4</v>
      </c>
      <c r="X256" s="63">
        <f>IFERROR(W256/J256,"")</f>
        <v>0.92612643038779408</v>
      </c>
    </row>
    <row r="257" spans="1:24" collapsed="1" x14ac:dyDescent="0.2">
      <c r="A257" s="229"/>
      <c r="B257" s="5" t="s">
        <v>325</v>
      </c>
      <c r="C257" s="8">
        <v>3711043800</v>
      </c>
      <c r="D257" s="72"/>
      <c r="E257" s="13"/>
      <c r="F257" s="12"/>
      <c r="G257" s="77"/>
      <c r="H257" s="21"/>
      <c r="I257" s="23"/>
      <c r="J257" s="21"/>
      <c r="K257" s="22"/>
      <c r="L257" s="22"/>
      <c r="M257" s="133"/>
      <c r="N257" s="46"/>
      <c r="O257" s="48"/>
      <c r="P257" s="46"/>
      <c r="Q257" s="47"/>
      <c r="R257" s="47" t="str">
        <f>IFERROR(P257/O257*100,"")</f>
        <v/>
      </c>
      <c r="S257" s="139"/>
      <c r="T257" s="139"/>
      <c r="U257" s="89"/>
      <c r="V257" s="97"/>
      <c r="W257" s="68"/>
      <c r="X257" s="63"/>
    </row>
    <row r="258" spans="1:24" x14ac:dyDescent="0.2">
      <c r="A258" s="229"/>
      <c r="B258" s="6" t="s">
        <v>176</v>
      </c>
      <c r="C258" s="8">
        <v>3711043800</v>
      </c>
      <c r="D258" s="36" t="s">
        <v>341</v>
      </c>
      <c r="E258" s="13" t="s">
        <v>335</v>
      </c>
      <c r="F258" s="12" t="s">
        <v>117</v>
      </c>
      <c r="G258" s="77" t="s">
        <v>387</v>
      </c>
      <c r="H258" s="21">
        <v>3517.25</v>
      </c>
      <c r="I258" s="21">
        <v>3341.38</v>
      </c>
      <c r="J258" s="21">
        <v>3341.38</v>
      </c>
      <c r="K258" s="22">
        <f t="shared" ref="K258:L258" si="208">IFERROR(I258/H258*100,"")</f>
        <v>94.999786765228521</v>
      </c>
      <c r="L258" s="22">
        <f t="shared" si="208"/>
        <v>100</v>
      </c>
      <c r="M258" s="133"/>
      <c r="N258" s="46"/>
      <c r="O258" s="48"/>
      <c r="P258" s="46"/>
      <c r="Q258" s="47"/>
      <c r="R258" s="47" t="str">
        <f>IFERROR(P258/O258*100,"")</f>
        <v/>
      </c>
      <c r="S258" s="139"/>
      <c r="T258" s="139"/>
      <c r="U258" s="254" t="s">
        <v>412</v>
      </c>
      <c r="W258" s="68"/>
      <c r="X258" s="63"/>
    </row>
    <row r="259" spans="1:24" ht="47.25" x14ac:dyDescent="0.2">
      <c r="A259" s="229"/>
      <c r="B259" s="20" t="s">
        <v>280</v>
      </c>
      <c r="C259" s="8">
        <v>3711043800</v>
      </c>
      <c r="D259" s="72"/>
      <c r="E259" s="13" t="s">
        <v>335</v>
      </c>
      <c r="F259" s="12" t="s">
        <v>220</v>
      </c>
      <c r="G259" s="77">
        <v>0.2</v>
      </c>
      <c r="H259" s="21"/>
      <c r="I259" s="23"/>
      <c r="J259" s="23"/>
      <c r="K259" s="22"/>
      <c r="L259" s="22"/>
      <c r="M259" s="133">
        <f>J258*M$4</f>
        <v>3672.1766200000002</v>
      </c>
      <c r="N259" s="46">
        <v>3010.33</v>
      </c>
      <c r="O259" s="46">
        <v>3010.33</v>
      </c>
      <c r="P259" s="46">
        <v>3425.76</v>
      </c>
      <c r="Q259" s="47">
        <f>IFERROR(O259/N259*100,"")</f>
        <v>100</v>
      </c>
      <c r="R259" s="47">
        <f>IFERROR(P259/O259*100,"")</f>
        <v>113.8001481565144</v>
      </c>
      <c r="S259" s="139">
        <f t="shared" ref="S259:S260" si="209">IF(G259="нет",MIN(M259,P259*S$4),MIN(M259*(1+G259),P259*S$4))</f>
        <v>3836.8512000000001</v>
      </c>
      <c r="T259" s="150">
        <f t="shared" ref="T259:T260" si="210">S259/P259</f>
        <v>1.1199999999999999</v>
      </c>
      <c r="U259" s="254"/>
      <c r="V259" s="68">
        <f>IF(G259=20%,ROUND(O259/1.2,2),IF(G259=5%,ROUND(O259/1.05,2),O259))</f>
        <v>2508.61</v>
      </c>
      <c r="W259" s="68">
        <f t="shared" ref="W259:W260" si="211">IF($G259=20%,ROUND(P259/1.2,2),IF($G259=5%,ROUND(P259/1.05,2),P259))</f>
        <v>2854.8</v>
      </c>
      <c r="X259" s="63">
        <f>IFERROR(W259/J258,"")</f>
        <v>0.85437753263621619</v>
      </c>
    </row>
    <row r="260" spans="1:24" ht="47.25" x14ac:dyDescent="0.2">
      <c r="A260" s="229"/>
      <c r="B260" s="20" t="s">
        <v>279</v>
      </c>
      <c r="C260" s="8">
        <v>3711043800</v>
      </c>
      <c r="D260" s="72"/>
      <c r="E260" s="13" t="s">
        <v>335</v>
      </c>
      <c r="F260" s="12" t="s">
        <v>220</v>
      </c>
      <c r="G260" s="77">
        <v>0.2</v>
      </c>
      <c r="H260" s="21"/>
      <c r="I260" s="23"/>
      <c r="J260" s="23"/>
      <c r="K260" s="22"/>
      <c r="L260" s="22"/>
      <c r="M260" s="133">
        <f>M259</f>
        <v>3672.1766200000002</v>
      </c>
      <c r="N260" s="46">
        <v>2642.65</v>
      </c>
      <c r="O260" s="46">
        <v>2642.65</v>
      </c>
      <c r="P260" s="46">
        <v>3007.34</v>
      </c>
      <c r="Q260" s="47">
        <f>IFERROR(O260/N260*100,"")</f>
        <v>100</v>
      </c>
      <c r="R260" s="47">
        <f>IFERROR(P260/O260*100,"")</f>
        <v>113.80016271545608</v>
      </c>
      <c r="S260" s="139">
        <f t="shared" si="209"/>
        <v>3368.2207999999996</v>
      </c>
      <c r="T260" s="150">
        <f t="shared" si="210"/>
        <v>1.1199999999999999</v>
      </c>
      <c r="U260" s="254"/>
      <c r="V260" s="68">
        <f>IF(G260=20%,ROUND(O260/1.2,2),IF(G260=5%,ROUND(O260/1.05,2),O260))</f>
        <v>2202.21</v>
      </c>
      <c r="W260" s="68">
        <f t="shared" si="211"/>
        <v>2506.12</v>
      </c>
      <c r="X260" s="63">
        <f>IFERROR(W260/J258,"")</f>
        <v>0.75002543859124071</v>
      </c>
    </row>
    <row r="261" spans="1:24" x14ac:dyDescent="0.2">
      <c r="A261" s="229"/>
      <c r="B261" s="6" t="s">
        <v>177</v>
      </c>
      <c r="C261" s="8">
        <v>3711043800</v>
      </c>
      <c r="D261" s="36" t="s">
        <v>418</v>
      </c>
      <c r="E261" s="13" t="s">
        <v>563</v>
      </c>
      <c r="F261" s="122" t="s">
        <v>117</v>
      </c>
      <c r="G261" s="123" t="s">
        <v>387</v>
      </c>
      <c r="H261" s="21"/>
      <c r="I261" s="23"/>
      <c r="J261" s="21">
        <v>5751.63</v>
      </c>
      <c r="K261" s="22" t="str">
        <f t="shared" ref="K261:L262" si="212">IFERROR(I261/H261*100,"")</f>
        <v/>
      </c>
      <c r="L261" s="22" t="str">
        <f t="shared" si="212"/>
        <v/>
      </c>
      <c r="M261" s="133">
        <f t="shared" ref="M261:M262" si="213">J261*1.099</f>
        <v>6321.0413699999999</v>
      </c>
      <c r="N261" s="46"/>
      <c r="O261" s="46"/>
      <c r="P261" s="86">
        <v>3711.36</v>
      </c>
      <c r="Q261" s="47" t="str">
        <f t="shared" ref="Q261:R262" si="214">IFERROR(O261/N261*100,"")</f>
        <v/>
      </c>
      <c r="R261" s="47" t="str">
        <f t="shared" si="214"/>
        <v/>
      </c>
      <c r="S261" s="139">
        <f t="shared" ref="S261:S262" si="215">IF(G261="нет",MIN(M261,P261*S$4),MIN(M261*(1+G261),P261*S$4))</f>
        <v>4156.7231999999995</v>
      </c>
      <c r="T261" s="150">
        <f t="shared" ref="T261:T262" si="216">S261/P261</f>
        <v>1.1199999999999999</v>
      </c>
      <c r="U261" s="261" t="s">
        <v>565</v>
      </c>
      <c r="W261" s="68"/>
      <c r="X261" s="63"/>
    </row>
    <row r="262" spans="1:24" x14ac:dyDescent="0.2">
      <c r="A262" s="229"/>
      <c r="B262" s="6" t="s">
        <v>178</v>
      </c>
      <c r="C262" s="8">
        <v>3711043800</v>
      </c>
      <c r="D262" s="36" t="s">
        <v>418</v>
      </c>
      <c r="E262" s="13" t="s">
        <v>563</v>
      </c>
      <c r="F262" s="122" t="s">
        <v>117</v>
      </c>
      <c r="G262" s="123" t="s">
        <v>387</v>
      </c>
      <c r="H262" s="21"/>
      <c r="I262" s="23"/>
      <c r="J262" s="21">
        <v>4747.68</v>
      </c>
      <c r="K262" s="22" t="str">
        <f t="shared" si="212"/>
        <v/>
      </c>
      <c r="L262" s="22" t="str">
        <f t="shared" si="212"/>
        <v/>
      </c>
      <c r="M262" s="133">
        <f t="shared" si="213"/>
        <v>5217.7003199999999</v>
      </c>
      <c r="N262" s="46"/>
      <c r="O262" s="46"/>
      <c r="P262" s="106">
        <v>3729.4</v>
      </c>
      <c r="Q262" s="47" t="str">
        <f t="shared" si="214"/>
        <v/>
      </c>
      <c r="R262" s="47" t="str">
        <f t="shared" si="214"/>
        <v/>
      </c>
      <c r="S262" s="139">
        <f t="shared" si="215"/>
        <v>4176.9279999999999</v>
      </c>
      <c r="T262" s="150">
        <f t="shared" si="216"/>
        <v>1.1199999999999999</v>
      </c>
      <c r="U262" s="262"/>
      <c r="W262" s="68"/>
      <c r="X262" s="63"/>
    </row>
    <row r="263" spans="1:24" hidden="1" outlineLevel="1" x14ac:dyDescent="0.2">
      <c r="A263" s="229"/>
      <c r="B263" s="5" t="s">
        <v>367</v>
      </c>
      <c r="C263" s="8">
        <v>3722000340</v>
      </c>
      <c r="D263" s="36" t="s">
        <v>258</v>
      </c>
      <c r="E263" s="13" t="s">
        <v>335</v>
      </c>
      <c r="F263" s="12" t="s">
        <v>220</v>
      </c>
      <c r="G263" s="77">
        <v>0.2</v>
      </c>
      <c r="H263" s="21">
        <v>4094.19</v>
      </c>
      <c r="I263" s="21">
        <v>4094.19</v>
      </c>
      <c r="J263" s="21">
        <v>4791.34</v>
      </c>
      <c r="K263" s="22">
        <f t="shared" si="206"/>
        <v>100</v>
      </c>
      <c r="L263" s="22">
        <f t="shared" si="206"/>
        <v>117.02778815834145</v>
      </c>
      <c r="M263" s="133">
        <f>J263*M$4</f>
        <v>5265.6826600000004</v>
      </c>
      <c r="N263" s="46"/>
      <c r="O263" s="46"/>
      <c r="P263" s="46"/>
      <c r="Q263" s="46"/>
      <c r="R263" s="47"/>
      <c r="S263" s="139"/>
      <c r="T263" s="139"/>
      <c r="U263" s="124" t="s">
        <v>368</v>
      </c>
      <c r="W263" s="68"/>
      <c r="X263" s="63"/>
    </row>
    <row r="264" spans="1:24" collapsed="1" x14ac:dyDescent="0.2">
      <c r="A264" s="229"/>
      <c r="B264" s="5" t="s">
        <v>539</v>
      </c>
      <c r="C264" s="8">
        <v>3722002997</v>
      </c>
      <c r="D264" s="36"/>
      <c r="E264" s="13"/>
      <c r="F264" s="12"/>
      <c r="G264" s="77"/>
      <c r="H264" s="21"/>
      <c r="I264" s="23"/>
      <c r="J264" s="23"/>
      <c r="K264" s="22"/>
      <c r="L264" s="22"/>
      <c r="M264" s="133"/>
      <c r="N264" s="46"/>
      <c r="O264" s="48"/>
      <c r="P264" s="46"/>
      <c r="Q264" s="47"/>
      <c r="R264" s="47"/>
      <c r="S264" s="139"/>
      <c r="T264" s="139"/>
      <c r="U264" s="89"/>
      <c r="V264" s="97"/>
      <c r="W264" s="68"/>
      <c r="X264" s="63"/>
    </row>
    <row r="265" spans="1:24" ht="30" x14ac:dyDescent="0.2">
      <c r="A265" s="229"/>
      <c r="B265" s="6" t="s">
        <v>271</v>
      </c>
      <c r="C265" s="8">
        <v>3722002997</v>
      </c>
      <c r="D265" s="36" t="s">
        <v>263</v>
      </c>
      <c r="E265" s="13" t="s">
        <v>335</v>
      </c>
      <c r="F265" s="12" t="s">
        <v>117</v>
      </c>
      <c r="G265" s="77" t="s">
        <v>387</v>
      </c>
      <c r="H265" s="21">
        <v>4190.76</v>
      </c>
      <c r="I265" s="21">
        <v>4190.76</v>
      </c>
      <c r="J265" s="21">
        <v>4430.3999999999996</v>
      </c>
      <c r="K265" s="22">
        <f>IFERROR(I265/H265*100,"")</f>
        <v>100</v>
      </c>
      <c r="L265" s="22">
        <f>IFERROR(J265/I265*100,"")</f>
        <v>105.71829453368839</v>
      </c>
      <c r="M265" s="133">
        <f t="shared" ref="M265:M266" si="217">J265*M$4</f>
        <v>4869.0095999999994</v>
      </c>
      <c r="N265" s="46">
        <v>3486.57</v>
      </c>
      <c r="O265" s="46">
        <v>3486.57</v>
      </c>
      <c r="P265" s="106">
        <v>3729.4</v>
      </c>
      <c r="Q265" s="47">
        <f t="shared" ref="Q265:R269" si="218">IFERROR(O265/N265*100,"")</f>
        <v>100</v>
      </c>
      <c r="R265" s="47">
        <f t="shared" si="218"/>
        <v>106.96472464341747</v>
      </c>
      <c r="S265" s="139">
        <f t="shared" ref="S265:S266" si="219">IF(G265="нет",MIN(M265,P265*S$4),MIN(M265*(1+G265),P265*S$4))</f>
        <v>4176.9279999999999</v>
      </c>
      <c r="T265" s="150">
        <f t="shared" ref="T265:T266" si="220">S265/P265</f>
        <v>1.1199999999999999</v>
      </c>
      <c r="U265" s="124" t="s">
        <v>468</v>
      </c>
      <c r="V265" s="68">
        <f>IF(G265=20%,ROUND(O265/1.2,2),IF(G265=5%,ROUND(O265/1.05,2),O265))</f>
        <v>3486.57</v>
      </c>
      <c r="W265" s="68">
        <f t="shared" ref="W265:W266" si="221">IF($G265=20%,ROUND(P265/1.2,2),IF($G265=5%,ROUND(P265/1.05,2),P265))</f>
        <v>3729.4</v>
      </c>
      <c r="X265" s="63">
        <f>IFERROR(W265/J265,"")</f>
        <v>0.8417750090285302</v>
      </c>
    </row>
    <row r="266" spans="1:24" x14ac:dyDescent="0.2">
      <c r="A266" s="229"/>
      <c r="B266" s="6" t="s">
        <v>538</v>
      </c>
      <c r="C266" s="8">
        <v>3722002997</v>
      </c>
      <c r="D266" s="36" t="s">
        <v>265</v>
      </c>
      <c r="E266" s="13" t="s">
        <v>335</v>
      </c>
      <c r="F266" s="12" t="s">
        <v>117</v>
      </c>
      <c r="G266" s="77" t="s">
        <v>387</v>
      </c>
      <c r="H266" s="25">
        <v>6723.79</v>
      </c>
      <c r="I266" s="25">
        <v>6723.79</v>
      </c>
      <c r="J266" s="25">
        <v>7031.87</v>
      </c>
      <c r="K266" s="22">
        <f>IFERROR(I266/H266*100,"")</f>
        <v>100</v>
      </c>
      <c r="L266" s="22">
        <f>IFERROR(J266/I266*100,"")</f>
        <v>104.58193965010804</v>
      </c>
      <c r="M266" s="133">
        <f t="shared" si="217"/>
        <v>7728.02513</v>
      </c>
      <c r="N266" s="33">
        <v>3272.72</v>
      </c>
      <c r="O266" s="33">
        <v>3272.72</v>
      </c>
      <c r="P266" s="87">
        <v>3724.36</v>
      </c>
      <c r="Q266" s="47">
        <f t="shared" si="218"/>
        <v>100</v>
      </c>
      <c r="R266" s="47">
        <f t="shared" si="218"/>
        <v>113.80014177809285</v>
      </c>
      <c r="S266" s="139">
        <f t="shared" si="219"/>
        <v>4171.2831999999999</v>
      </c>
      <c r="T266" s="150">
        <f t="shared" si="220"/>
        <v>1.1199999999999999</v>
      </c>
      <c r="U266" s="124" t="s">
        <v>369</v>
      </c>
      <c r="V266" s="68">
        <f>IF(G266=20%,ROUND(O266/1.2,2),IF(G266=5%,ROUND(O266/1.05,2),O266))</f>
        <v>3272.72</v>
      </c>
      <c r="W266" s="68">
        <f t="shared" si="221"/>
        <v>3724.36</v>
      </c>
      <c r="X266" s="63">
        <f>IFERROR(W266/J266,"")</f>
        <v>0.52964005307265349</v>
      </c>
    </row>
    <row r="267" spans="1:24" ht="31.5" x14ac:dyDescent="0.2">
      <c r="A267" s="229" t="s">
        <v>3</v>
      </c>
      <c r="B267" s="5" t="s">
        <v>149</v>
      </c>
      <c r="C267" s="8">
        <v>3704563196</v>
      </c>
      <c r="D267" s="72"/>
      <c r="E267" s="43"/>
      <c r="F267" s="12"/>
      <c r="G267" s="77"/>
      <c r="H267" s="25"/>
      <c r="I267" s="23"/>
      <c r="J267" s="23"/>
      <c r="K267" s="26" t="str">
        <f t="shared" ref="K267:L291" si="222">IFERROR(I267/H267*100,"")</f>
        <v/>
      </c>
      <c r="L267" s="26" t="str">
        <f t="shared" si="222"/>
        <v/>
      </c>
      <c r="M267" s="154"/>
      <c r="N267" s="32"/>
      <c r="O267" s="41"/>
      <c r="P267" s="32"/>
      <c r="Q267" s="32" t="str">
        <f t="shared" si="218"/>
        <v/>
      </c>
      <c r="R267" s="32" t="str">
        <f t="shared" si="218"/>
        <v/>
      </c>
      <c r="S267" s="140"/>
      <c r="T267" s="140"/>
      <c r="U267" s="254" t="s">
        <v>469</v>
      </c>
      <c r="W267" s="68"/>
      <c r="X267" s="63"/>
    </row>
    <row r="268" spans="1:24" x14ac:dyDescent="0.2">
      <c r="A268" s="229"/>
      <c r="B268" s="6" t="s">
        <v>520</v>
      </c>
      <c r="C268" s="8">
        <v>3704563196</v>
      </c>
      <c r="D268" s="36" t="s">
        <v>260</v>
      </c>
      <c r="E268" s="13" t="s">
        <v>335</v>
      </c>
      <c r="F268" s="12" t="s">
        <v>117</v>
      </c>
      <c r="G268" s="77" t="s">
        <v>387</v>
      </c>
      <c r="H268" s="21">
        <v>5582.71</v>
      </c>
      <c r="I268" s="21">
        <v>5446.99</v>
      </c>
      <c r="J268" s="21">
        <v>5722.28</v>
      </c>
      <c r="K268" s="22">
        <f>IFERROR(I268/H268*100,"")</f>
        <v>97.568922620017872</v>
      </c>
      <c r="L268" s="22">
        <f>IFERROR(J268/I268*100,"")</f>
        <v>105.05398394342565</v>
      </c>
      <c r="M268" s="133">
        <f t="shared" ref="M268:M271" si="223">J268*M$4</f>
        <v>6288.7857199999999</v>
      </c>
      <c r="N268" s="46">
        <v>3486.57</v>
      </c>
      <c r="O268" s="46">
        <v>3486.57</v>
      </c>
      <c r="P268" s="106">
        <v>3729.4</v>
      </c>
      <c r="Q268" s="47">
        <f t="shared" si="218"/>
        <v>100</v>
      </c>
      <c r="R268" s="47">
        <f t="shared" si="218"/>
        <v>106.96472464341747</v>
      </c>
      <c r="S268" s="139">
        <f t="shared" ref="S268:S269" si="224">IF(G268="нет",MIN(M268,P268*S$4),MIN(M268*(1+G268),P268*S$4))</f>
        <v>4176.9279999999999</v>
      </c>
      <c r="T268" s="150">
        <f t="shared" ref="T268:T269" si="225">S268/P268</f>
        <v>1.1199999999999999</v>
      </c>
      <c r="U268" s="254"/>
      <c r="V268" s="68">
        <f>IF(G268=20%,ROUND(O268/1.2,2),IF(G268=5%,ROUND(O268/1.05,2),O268))</f>
        <v>3486.57</v>
      </c>
      <c r="W268" s="68">
        <f t="shared" ref="W268:W269" si="226">IF($G268=20%,ROUND(P268/1.2,2),IF($G268=5%,ROUND(P268/1.05,2),P268))</f>
        <v>3729.4</v>
      </c>
      <c r="X268" s="63">
        <f>IFERROR(W268/J268,"")</f>
        <v>0.65173322521792021</v>
      </c>
    </row>
    <row r="269" spans="1:24" x14ac:dyDescent="0.2">
      <c r="A269" s="229"/>
      <c r="B269" s="6" t="s">
        <v>521</v>
      </c>
      <c r="C269" s="8">
        <v>3704563196</v>
      </c>
      <c r="D269" s="36" t="s">
        <v>260</v>
      </c>
      <c r="E269" s="13" t="s">
        <v>335</v>
      </c>
      <c r="F269" s="12" t="s">
        <v>117</v>
      </c>
      <c r="G269" s="77" t="s">
        <v>387</v>
      </c>
      <c r="H269" s="21">
        <v>5783.11</v>
      </c>
      <c r="I269" s="21">
        <v>5783.11</v>
      </c>
      <c r="J269" s="21">
        <v>6131.72</v>
      </c>
      <c r="K269" s="22">
        <f>IFERROR(I269/H269*100,"")</f>
        <v>100</v>
      </c>
      <c r="L269" s="22">
        <f>IFERROR(J269/I269*100,"")</f>
        <v>106.02807140102817</v>
      </c>
      <c r="M269" s="133">
        <f t="shared" si="223"/>
        <v>6738.7602800000004</v>
      </c>
      <c r="N269" s="46">
        <v>3486.57</v>
      </c>
      <c r="O269" s="46">
        <v>3486.57</v>
      </c>
      <c r="P269" s="106">
        <v>3729.4</v>
      </c>
      <c r="Q269" s="47">
        <f t="shared" si="218"/>
        <v>100</v>
      </c>
      <c r="R269" s="47">
        <f t="shared" si="218"/>
        <v>106.96472464341747</v>
      </c>
      <c r="S269" s="139">
        <f t="shared" si="224"/>
        <v>4176.9279999999999</v>
      </c>
      <c r="T269" s="150">
        <f t="shared" si="225"/>
        <v>1.1199999999999999</v>
      </c>
      <c r="U269" s="254"/>
      <c r="V269" s="68">
        <f>IF(G269=20%,ROUND(O269/1.2,2),IF(G269=5%,ROUND(O269/1.05,2),O269))</f>
        <v>3486.57</v>
      </c>
      <c r="W269" s="68">
        <f t="shared" si="226"/>
        <v>3729.4</v>
      </c>
      <c r="X269" s="63">
        <f>IFERROR(W269/J269,"")</f>
        <v>0.60821433464019881</v>
      </c>
    </row>
    <row r="270" spans="1:24" ht="47.25" hidden="1" outlineLevel="1" x14ac:dyDescent="0.2">
      <c r="A270" s="229"/>
      <c r="B270" s="6" t="s">
        <v>231</v>
      </c>
      <c r="C270" s="8">
        <v>3704563196</v>
      </c>
      <c r="D270" s="36" t="s">
        <v>260</v>
      </c>
      <c r="E270" s="13" t="s">
        <v>335</v>
      </c>
      <c r="F270" s="12" t="s">
        <v>117</v>
      </c>
      <c r="G270" s="77" t="s">
        <v>387</v>
      </c>
      <c r="H270" s="21">
        <v>1985.85</v>
      </c>
      <c r="I270" s="21">
        <v>1704.1</v>
      </c>
      <c r="J270" s="21">
        <v>1933.15</v>
      </c>
      <c r="K270" s="22">
        <f t="shared" si="222"/>
        <v>85.812120754336931</v>
      </c>
      <c r="L270" s="22">
        <f t="shared" si="222"/>
        <v>113.44111261076229</v>
      </c>
      <c r="M270" s="133">
        <f t="shared" si="223"/>
        <v>2124.5318499999998</v>
      </c>
      <c r="N270" s="35"/>
      <c r="O270" s="42"/>
      <c r="P270" s="35"/>
      <c r="Q270" s="35"/>
      <c r="R270" s="35"/>
      <c r="S270" s="141"/>
      <c r="T270" s="141"/>
      <c r="U270" s="254" t="s">
        <v>481</v>
      </c>
      <c r="W270" s="68"/>
      <c r="X270" s="63"/>
    </row>
    <row r="271" spans="1:24" ht="31.5" collapsed="1" x14ac:dyDescent="0.2">
      <c r="A271" s="229"/>
      <c r="B271" s="6" t="s">
        <v>232</v>
      </c>
      <c r="C271" s="8">
        <v>3704563196</v>
      </c>
      <c r="D271" s="36" t="s">
        <v>260</v>
      </c>
      <c r="E271" s="13" t="s">
        <v>335</v>
      </c>
      <c r="F271" s="12" t="s">
        <v>117</v>
      </c>
      <c r="G271" s="77" t="s">
        <v>387</v>
      </c>
      <c r="H271" s="21">
        <v>2558.75</v>
      </c>
      <c r="I271" s="21">
        <v>2248.94</v>
      </c>
      <c r="J271" s="21">
        <v>2546.39</v>
      </c>
      <c r="K271" s="22">
        <f t="shared" si="222"/>
        <v>87.89213483146068</v>
      </c>
      <c r="L271" s="22">
        <f t="shared" si="222"/>
        <v>113.22623102439371</v>
      </c>
      <c r="M271" s="133">
        <f t="shared" si="223"/>
        <v>2798.48261</v>
      </c>
      <c r="N271" s="46">
        <v>2034.55</v>
      </c>
      <c r="O271" s="46">
        <v>2034.55</v>
      </c>
      <c r="P271" s="46">
        <v>2315.3200000000002</v>
      </c>
      <c r="Q271" s="47">
        <f t="shared" ref="Q271:R277" si="227">IFERROR(O271/N271*100,"")</f>
        <v>100</v>
      </c>
      <c r="R271" s="47">
        <f t="shared" si="227"/>
        <v>113.8001032169276</v>
      </c>
      <c r="S271" s="139">
        <f t="shared" ref="S271" si="228">IF(G271="нет",MIN(M271,P271*S$4),MIN(M271*(1+G271),P271*S$4))</f>
        <v>2593.1583999999998</v>
      </c>
      <c r="T271" s="150">
        <f>S271/P271</f>
        <v>1.1199999999999999</v>
      </c>
      <c r="U271" s="254"/>
      <c r="V271" s="68">
        <f>IF(G271=20%,ROUND(O271/1.2,2),IF(G271=5%,ROUND(O271/1.05,2),O271))</f>
        <v>2034.55</v>
      </c>
      <c r="W271" s="68">
        <f>IF($G271=20%,ROUND(P271/1.2,2),IF($G271=5%,ROUND(P271/1.05,2),P271))</f>
        <v>2315.3200000000002</v>
      </c>
      <c r="X271" s="63">
        <f>IFERROR(W271/J271,"")</f>
        <v>0.9092558484756853</v>
      </c>
    </row>
    <row r="272" spans="1:24" ht="31.5" x14ac:dyDescent="0.2">
      <c r="A272" s="229"/>
      <c r="B272" s="49" t="s">
        <v>205</v>
      </c>
      <c r="C272" s="10">
        <v>3724004950</v>
      </c>
      <c r="D272" s="36"/>
      <c r="E272" s="43"/>
      <c r="F272" s="12"/>
      <c r="G272" s="77"/>
      <c r="H272" s="21"/>
      <c r="I272" s="23"/>
      <c r="J272" s="23"/>
      <c r="K272" s="22" t="str">
        <f t="shared" si="222"/>
        <v/>
      </c>
      <c r="L272" s="22" t="str">
        <f t="shared" si="222"/>
        <v/>
      </c>
      <c r="M272" s="133"/>
      <c r="N272" s="47"/>
      <c r="O272" s="34"/>
      <c r="P272" s="47"/>
      <c r="Q272" s="47" t="str">
        <f t="shared" si="227"/>
        <v/>
      </c>
      <c r="R272" s="47" t="str">
        <f t="shared" si="227"/>
        <v/>
      </c>
      <c r="S272" s="138"/>
      <c r="T272" s="138"/>
      <c r="U272" s="89"/>
      <c r="V272" s="97"/>
      <c r="W272" s="68"/>
      <c r="X272" s="63"/>
    </row>
    <row r="273" spans="1:24" x14ac:dyDescent="0.2">
      <c r="A273" s="229"/>
      <c r="B273" s="6" t="s">
        <v>71</v>
      </c>
      <c r="C273" s="10">
        <v>3724004950</v>
      </c>
      <c r="D273" s="36" t="s">
        <v>260</v>
      </c>
      <c r="E273" s="13" t="s">
        <v>335</v>
      </c>
      <c r="F273" s="82" t="s">
        <v>220</v>
      </c>
      <c r="G273" s="83">
        <v>0.05</v>
      </c>
      <c r="H273" s="25">
        <v>4125.41</v>
      </c>
      <c r="I273" s="25">
        <v>4125.41</v>
      </c>
      <c r="J273" s="25">
        <v>4172.3500000000004</v>
      </c>
      <c r="K273" s="22">
        <f t="shared" si="222"/>
        <v>100</v>
      </c>
      <c r="L273" s="22">
        <f t="shared" si="222"/>
        <v>101.13782630090103</v>
      </c>
      <c r="M273" s="133">
        <f t="shared" ref="M273:M281" si="229">J273*M$4</f>
        <v>4585.4126500000002</v>
      </c>
      <c r="N273" s="46">
        <v>3486.57</v>
      </c>
      <c r="O273" s="46">
        <v>3486.57</v>
      </c>
      <c r="P273" s="106">
        <v>3729.4</v>
      </c>
      <c r="Q273" s="47">
        <f t="shared" si="227"/>
        <v>100</v>
      </c>
      <c r="R273" s="47">
        <f t="shared" si="227"/>
        <v>106.96472464341747</v>
      </c>
      <c r="S273" s="139">
        <f t="shared" ref="S273:S277" si="230">IF(G273="нет",MIN(M273,P273*S$4),MIN(M273*(1+G273),P273*S$4))</f>
        <v>4176.9279999999999</v>
      </c>
      <c r="T273" s="150">
        <f t="shared" ref="T273:T277" si="231">S273/P273</f>
        <v>1.1199999999999999</v>
      </c>
      <c r="U273" s="254" t="s">
        <v>486</v>
      </c>
      <c r="V273" s="68">
        <f>IF(G273=20%,ROUND(O273/1.2,2),IF(G273=5%,ROUND(O273/1.05,2),O273))</f>
        <v>3320.54</v>
      </c>
      <c r="W273" s="68">
        <f t="shared" ref="W273:W277" si="232">IF($G273=20%,ROUND(P273/1.2,2),IF($G273=5%,ROUND(P273/1.05,2),P273))</f>
        <v>3551.81</v>
      </c>
      <c r="X273" s="63">
        <f>IFERROR(W273/J273,"")</f>
        <v>0.85127326326890118</v>
      </c>
    </row>
    <row r="274" spans="1:24" x14ac:dyDescent="0.2">
      <c r="A274" s="229"/>
      <c r="B274" s="6" t="s">
        <v>584</v>
      </c>
      <c r="C274" s="10">
        <v>3724004950</v>
      </c>
      <c r="D274" s="36" t="s">
        <v>260</v>
      </c>
      <c r="E274" s="13" t="s">
        <v>335</v>
      </c>
      <c r="F274" s="82" t="s">
        <v>220</v>
      </c>
      <c r="G274" s="83">
        <v>0.05</v>
      </c>
      <c r="H274" s="25">
        <v>6192.73</v>
      </c>
      <c r="I274" s="25">
        <v>6192.73</v>
      </c>
      <c r="J274" s="134">
        <v>6216.22</v>
      </c>
      <c r="K274" s="22">
        <f t="shared" si="222"/>
        <v>100</v>
      </c>
      <c r="L274" s="22">
        <f t="shared" si="222"/>
        <v>100.37931574604417</v>
      </c>
      <c r="M274" s="133">
        <f t="shared" si="229"/>
        <v>6831.6257800000003</v>
      </c>
      <c r="N274" s="46">
        <v>3486.57</v>
      </c>
      <c r="O274" s="46">
        <v>3486.57</v>
      </c>
      <c r="P274" s="106">
        <v>3729.4</v>
      </c>
      <c r="Q274" s="47">
        <f t="shared" si="227"/>
        <v>100</v>
      </c>
      <c r="R274" s="47">
        <f t="shared" si="227"/>
        <v>106.96472464341747</v>
      </c>
      <c r="S274" s="139">
        <f t="shared" ref="S274" si="233">IF(G274="нет",MIN(M274,P274*S$4),MIN(M274*(1+G274),P274*S$4))</f>
        <v>4176.9279999999999</v>
      </c>
      <c r="T274" s="150">
        <f t="shared" ref="T274" si="234">S274/P274</f>
        <v>1.1199999999999999</v>
      </c>
      <c r="U274" s="254"/>
      <c r="V274" s="68">
        <f>IF(G274=20%,ROUND(O274/1.2,2),IF(G274=5%,ROUND(O274/1.05,2),O274))</f>
        <v>3320.54</v>
      </c>
      <c r="W274" s="68">
        <f t="shared" si="232"/>
        <v>3551.81</v>
      </c>
      <c r="X274" s="63">
        <f>IFERROR(W274/J274,"")</f>
        <v>0.57137778263961059</v>
      </c>
    </row>
    <row r="275" spans="1:24" x14ac:dyDescent="0.2">
      <c r="A275" s="229"/>
      <c r="B275" s="6" t="s">
        <v>35</v>
      </c>
      <c r="C275" s="10">
        <v>3724004950</v>
      </c>
      <c r="D275" s="36" t="s">
        <v>260</v>
      </c>
      <c r="E275" s="13" t="s">
        <v>335</v>
      </c>
      <c r="F275" s="82" t="s">
        <v>220</v>
      </c>
      <c r="G275" s="83">
        <v>0.05</v>
      </c>
      <c r="H275" s="21">
        <v>3160.2</v>
      </c>
      <c r="I275" s="21">
        <v>3160.2</v>
      </c>
      <c r="J275" s="21">
        <v>3355.78</v>
      </c>
      <c r="K275" s="22">
        <f t="shared" si="222"/>
        <v>100</v>
      </c>
      <c r="L275" s="22">
        <f t="shared" si="222"/>
        <v>106.18884880703754</v>
      </c>
      <c r="M275" s="159">
        <v>3359.7710200516995</v>
      </c>
      <c r="N275" s="46">
        <v>3160.2</v>
      </c>
      <c r="O275" s="46">
        <v>3160.2</v>
      </c>
      <c r="P275" s="86">
        <v>3523.57</v>
      </c>
      <c r="Q275" s="47">
        <f t="shared" si="227"/>
        <v>100</v>
      </c>
      <c r="R275" s="51">
        <f t="shared" si="227"/>
        <v>111.49832289095627</v>
      </c>
      <c r="S275" s="139">
        <f t="shared" si="230"/>
        <v>3527.7595710542846</v>
      </c>
      <c r="T275" s="157">
        <f t="shared" si="231"/>
        <v>1.0011890131469743</v>
      </c>
      <c r="U275" s="254"/>
      <c r="V275" s="68">
        <f>IF(G275=20%,ROUND(O275/1.2,2),IF(G275=5%,ROUND(O275/1.05,2),O275))</f>
        <v>3009.71</v>
      </c>
      <c r="W275" s="68">
        <f t="shared" si="232"/>
        <v>3355.78</v>
      </c>
      <c r="X275" s="65">
        <f>IFERROR(W275/J275,"")</f>
        <v>1</v>
      </c>
    </row>
    <row r="276" spans="1:24" x14ac:dyDescent="0.2">
      <c r="A276" s="229"/>
      <c r="B276" s="6" t="s">
        <v>76</v>
      </c>
      <c r="C276" s="10">
        <v>3724004950</v>
      </c>
      <c r="D276" s="36" t="s">
        <v>373</v>
      </c>
      <c r="E276" s="13" t="s">
        <v>335</v>
      </c>
      <c r="F276" s="82" t="s">
        <v>220</v>
      </c>
      <c r="G276" s="83">
        <v>0.05</v>
      </c>
      <c r="H276" s="21">
        <v>4107.51</v>
      </c>
      <c r="I276" s="21">
        <v>4107.51</v>
      </c>
      <c r="J276" s="21">
        <v>6802.96</v>
      </c>
      <c r="K276" s="22">
        <f t="shared" si="222"/>
        <v>100</v>
      </c>
      <c r="L276" s="22">
        <f t="shared" si="222"/>
        <v>165.62248174684905</v>
      </c>
      <c r="M276" s="133">
        <f t="shared" si="229"/>
        <v>7476.4530400000003</v>
      </c>
      <c r="N276" s="46">
        <v>3486.57</v>
      </c>
      <c r="O276" s="46">
        <v>3486.57</v>
      </c>
      <c r="P276" s="106">
        <v>3729.4</v>
      </c>
      <c r="Q276" s="47">
        <f t="shared" si="227"/>
        <v>100</v>
      </c>
      <c r="R276" s="47">
        <f t="shared" si="227"/>
        <v>106.96472464341747</v>
      </c>
      <c r="S276" s="139">
        <f t="shared" si="230"/>
        <v>4176.9279999999999</v>
      </c>
      <c r="T276" s="150">
        <f t="shared" si="231"/>
        <v>1.1199999999999999</v>
      </c>
      <c r="U276" s="124" t="s">
        <v>470</v>
      </c>
      <c r="V276" s="68">
        <f>IF(G276=20%,ROUND(O276/1.2,2),IF(G276=5%,ROUND(O276/1.05,2),O276))</f>
        <v>3320.54</v>
      </c>
      <c r="W276" s="68">
        <f t="shared" si="232"/>
        <v>3551.81</v>
      </c>
      <c r="X276" s="63">
        <f>IFERROR(W276/J276,"")</f>
        <v>0.52209773392758441</v>
      </c>
    </row>
    <row r="277" spans="1:24" ht="30" x14ac:dyDescent="0.2">
      <c r="A277" s="229"/>
      <c r="B277" s="6" t="s">
        <v>36</v>
      </c>
      <c r="C277" s="10">
        <v>3724004950</v>
      </c>
      <c r="D277" s="36" t="s">
        <v>260</v>
      </c>
      <c r="E277" s="13" t="s">
        <v>335</v>
      </c>
      <c r="F277" s="82" t="s">
        <v>220</v>
      </c>
      <c r="G277" s="83">
        <v>0.05</v>
      </c>
      <c r="H277" s="21">
        <v>6138.67</v>
      </c>
      <c r="I277" s="21">
        <v>5785.42</v>
      </c>
      <c r="J277" s="21">
        <v>6108.29</v>
      </c>
      <c r="K277" s="22">
        <f t="shared" si="222"/>
        <v>94.245496174252736</v>
      </c>
      <c r="L277" s="22">
        <f t="shared" si="222"/>
        <v>105.58075299632523</v>
      </c>
      <c r="M277" s="133">
        <f t="shared" si="229"/>
        <v>6713.0107099999996</v>
      </c>
      <c r="N277" s="46">
        <v>3486.57</v>
      </c>
      <c r="O277" s="46">
        <v>3486.57</v>
      </c>
      <c r="P277" s="106">
        <v>3729.4</v>
      </c>
      <c r="Q277" s="47">
        <f t="shared" si="227"/>
        <v>100</v>
      </c>
      <c r="R277" s="47">
        <f t="shared" si="227"/>
        <v>106.96472464341747</v>
      </c>
      <c r="S277" s="139">
        <f t="shared" si="230"/>
        <v>4176.9279999999999</v>
      </c>
      <c r="T277" s="150">
        <f t="shared" si="231"/>
        <v>1.1199999999999999</v>
      </c>
      <c r="U277" s="124" t="s">
        <v>471</v>
      </c>
      <c r="V277" s="68">
        <f>IF(G277=20%,ROUND(O277/1.2,2),IF(G277=5%,ROUND(O277/1.05,2),O277))</f>
        <v>3320.54</v>
      </c>
      <c r="W277" s="68">
        <f t="shared" si="232"/>
        <v>3551.81</v>
      </c>
      <c r="X277" s="63">
        <f>IFERROR(W277/J277,"")</f>
        <v>0.58147370213267546</v>
      </c>
    </row>
    <row r="278" spans="1:24" ht="47.25" hidden="1" outlineLevel="1" x14ac:dyDescent="0.2">
      <c r="A278" s="229"/>
      <c r="B278" s="6" t="s">
        <v>252</v>
      </c>
      <c r="C278" s="10">
        <v>3724004950</v>
      </c>
      <c r="D278" s="36"/>
      <c r="E278" s="13" t="s">
        <v>335</v>
      </c>
      <c r="F278" s="82" t="s">
        <v>118</v>
      </c>
      <c r="G278" s="83">
        <v>0.05</v>
      </c>
      <c r="H278" s="21">
        <v>929.68</v>
      </c>
      <c r="I278" s="21">
        <v>848.4</v>
      </c>
      <c r="J278" s="21">
        <v>1020.69</v>
      </c>
      <c r="K278" s="22">
        <f t="shared" si="222"/>
        <v>91.257206780827815</v>
      </c>
      <c r="L278" s="22">
        <f t="shared" si="222"/>
        <v>120.30763790664783</v>
      </c>
      <c r="M278" s="133">
        <f t="shared" si="229"/>
        <v>1121.73831</v>
      </c>
      <c r="N278" s="46"/>
      <c r="O278" s="48"/>
      <c r="P278" s="46"/>
      <c r="Q278" s="46"/>
      <c r="R278" s="46"/>
      <c r="S278" s="139"/>
      <c r="T278" s="139"/>
      <c r="U278" s="124" t="s">
        <v>374</v>
      </c>
      <c r="W278" s="68"/>
      <c r="X278" s="63"/>
    </row>
    <row r="279" spans="1:24" collapsed="1" x14ac:dyDescent="0.2">
      <c r="A279" s="229"/>
      <c r="B279" s="5" t="s">
        <v>210</v>
      </c>
      <c r="C279" s="131">
        <v>3711050614</v>
      </c>
      <c r="D279" s="36" t="s">
        <v>261</v>
      </c>
      <c r="E279" s="13" t="s">
        <v>335</v>
      </c>
      <c r="F279" s="82" t="s">
        <v>220</v>
      </c>
      <c r="G279" s="83">
        <v>0.05</v>
      </c>
      <c r="H279" s="21">
        <v>2856.22</v>
      </c>
      <c r="I279" s="21">
        <v>2720.21</v>
      </c>
      <c r="J279" s="21">
        <v>3044.67</v>
      </c>
      <c r="K279" s="22">
        <f t="shared" si="222"/>
        <v>95.238111910146984</v>
      </c>
      <c r="L279" s="22">
        <f t="shared" si="222"/>
        <v>111.92775557769437</v>
      </c>
      <c r="M279" s="133">
        <f>J279*1.15</f>
        <v>3501.3705</v>
      </c>
      <c r="N279" s="46">
        <v>2856.22</v>
      </c>
      <c r="O279" s="46">
        <v>2856.22</v>
      </c>
      <c r="P279" s="46">
        <v>3196.9</v>
      </c>
      <c r="Q279" s="47">
        <f>IFERROR(O279/N279*100,"")</f>
        <v>100</v>
      </c>
      <c r="R279" s="51">
        <f>IFERROR(P279/O279*100,"")</f>
        <v>111.92765263180009</v>
      </c>
      <c r="S279" s="139">
        <f t="shared" ref="S279:S280" si="235">IF(G279="нет",MIN(M279,P279*S$4),MIN(M279*(1+G279),P279*S$4))</f>
        <v>3580.5279999999998</v>
      </c>
      <c r="T279" s="150">
        <f t="shared" ref="T279:T280" si="236">S279/P279</f>
        <v>1.1199999999999999</v>
      </c>
      <c r="U279" s="124" t="s">
        <v>376</v>
      </c>
      <c r="V279" s="68">
        <f>IF(G279=20%,ROUND(O279/1.2,2),IF(G279=5%,ROUND(O279/1.05,2),O279))</f>
        <v>2720.21</v>
      </c>
      <c r="W279" s="68">
        <f t="shared" ref="W279:W280" si="237">IF($G279=20%,ROUND(P279/1.2,2),IF($G279=5%,ROUND(P279/1.05,2),P279))</f>
        <v>3044.67</v>
      </c>
      <c r="X279" s="65">
        <f>IFERROR(W279/J279,"")</f>
        <v>1</v>
      </c>
    </row>
    <row r="280" spans="1:24" x14ac:dyDescent="0.2">
      <c r="A280" s="229"/>
      <c r="B280" s="5" t="s">
        <v>128</v>
      </c>
      <c r="C280" s="131">
        <v>3704000764</v>
      </c>
      <c r="D280" s="36" t="s">
        <v>338</v>
      </c>
      <c r="E280" s="13" t="s">
        <v>335</v>
      </c>
      <c r="F280" s="12" t="s">
        <v>117</v>
      </c>
      <c r="G280" s="77" t="s">
        <v>387</v>
      </c>
      <c r="H280" s="30">
        <v>13153.87</v>
      </c>
      <c r="I280" s="30">
        <v>11833.1</v>
      </c>
      <c r="J280" s="30">
        <v>11833.77</v>
      </c>
      <c r="K280" s="22">
        <f t="shared" si="222"/>
        <v>89.95907668237561</v>
      </c>
      <c r="L280" s="22">
        <f t="shared" si="222"/>
        <v>100.0056620834777</v>
      </c>
      <c r="M280" s="133">
        <f t="shared" si="229"/>
        <v>13005.31323</v>
      </c>
      <c r="N280" s="46">
        <v>3413.56</v>
      </c>
      <c r="O280" s="46">
        <v>3413.56</v>
      </c>
      <c r="P280" s="106">
        <v>3729.4</v>
      </c>
      <c r="Q280" s="47">
        <f>IFERROR(O280/N280*100,"")</f>
        <v>100</v>
      </c>
      <c r="R280" s="47">
        <f>IFERROR(P280/O280*100,"")</f>
        <v>109.25251057546961</v>
      </c>
      <c r="S280" s="139">
        <f t="shared" si="235"/>
        <v>4176.9279999999999</v>
      </c>
      <c r="T280" s="150">
        <f t="shared" si="236"/>
        <v>1.1199999999999999</v>
      </c>
      <c r="U280" s="124" t="s">
        <v>483</v>
      </c>
      <c r="V280" s="68">
        <f>IF(G280=20%,ROUND(O280/1.2,2),IF(G280=5%,ROUND(O280/1.05,2),O280))</f>
        <v>3413.56</v>
      </c>
      <c r="W280" s="68">
        <f t="shared" si="237"/>
        <v>3729.4</v>
      </c>
      <c r="X280" s="63">
        <f>IFERROR(W280/J280,"")</f>
        <v>0.31514893394074756</v>
      </c>
    </row>
    <row r="281" spans="1:24" ht="31.5" hidden="1" outlineLevel="1" x14ac:dyDescent="0.2">
      <c r="A281" s="229"/>
      <c r="B281" s="49" t="s">
        <v>146</v>
      </c>
      <c r="C281" s="8">
        <v>5260200603</v>
      </c>
      <c r="D281" s="36" t="s">
        <v>258</v>
      </c>
      <c r="E281" s="13" t="s">
        <v>335</v>
      </c>
      <c r="F281" s="12" t="s">
        <v>118</v>
      </c>
      <c r="G281" s="77">
        <v>0.2</v>
      </c>
      <c r="H281" s="21">
        <v>7590.23</v>
      </c>
      <c r="I281" s="21">
        <v>7177.2</v>
      </c>
      <c r="J281" s="21">
        <v>7177.55</v>
      </c>
      <c r="K281" s="22">
        <f t="shared" si="222"/>
        <v>94.558399416091476</v>
      </c>
      <c r="L281" s="22">
        <f t="shared" si="222"/>
        <v>100.00487655353064</v>
      </c>
      <c r="M281" s="133">
        <f t="shared" si="229"/>
        <v>7888.12745</v>
      </c>
      <c r="N281" s="46"/>
      <c r="O281" s="48"/>
      <c r="P281" s="46"/>
      <c r="Q281" s="46"/>
      <c r="R281" s="46"/>
      <c r="S281" s="139"/>
      <c r="T281" s="139"/>
      <c r="U281" s="124" t="s">
        <v>350</v>
      </c>
      <c r="W281" s="68"/>
      <c r="X281" s="63"/>
    </row>
    <row r="282" spans="1:24" collapsed="1" x14ac:dyDescent="0.2">
      <c r="A282" s="229" t="s">
        <v>10</v>
      </c>
      <c r="B282" s="5" t="s">
        <v>37</v>
      </c>
      <c r="C282" s="8">
        <v>3704561230</v>
      </c>
      <c r="D282" s="36"/>
      <c r="E282" s="13"/>
      <c r="F282" s="12"/>
      <c r="G282" s="77"/>
      <c r="H282" s="25"/>
      <c r="I282" s="23"/>
      <c r="J282" s="23"/>
      <c r="K282" s="26" t="str">
        <f t="shared" si="222"/>
        <v/>
      </c>
      <c r="L282" s="26" t="str">
        <f t="shared" si="222"/>
        <v/>
      </c>
      <c r="M282" s="154"/>
      <c r="N282" s="32"/>
      <c r="O282" s="41"/>
      <c r="P282" s="32"/>
      <c r="Q282" s="32"/>
      <c r="R282" s="32"/>
      <c r="S282" s="140"/>
      <c r="T282" s="140"/>
      <c r="U282" s="254" t="s">
        <v>370</v>
      </c>
      <c r="W282" s="68"/>
      <c r="X282" s="63"/>
    </row>
    <row r="283" spans="1:24" ht="31.5" hidden="1" outlineLevel="1" x14ac:dyDescent="0.2">
      <c r="A283" s="229"/>
      <c r="B283" s="6" t="s">
        <v>42</v>
      </c>
      <c r="C283" s="8">
        <v>3704561230</v>
      </c>
      <c r="D283" s="36" t="s">
        <v>258</v>
      </c>
      <c r="E283" s="13" t="s">
        <v>335</v>
      </c>
      <c r="F283" s="12" t="s">
        <v>118</v>
      </c>
      <c r="G283" s="77">
        <v>0.2</v>
      </c>
      <c r="H283" s="25">
        <v>1539.22</v>
      </c>
      <c r="I283" s="25">
        <v>1525.11</v>
      </c>
      <c r="J283" s="25">
        <v>1525.11</v>
      </c>
      <c r="K283" s="22">
        <f t="shared" si="222"/>
        <v>99.083301932147435</v>
      </c>
      <c r="L283" s="22">
        <f t="shared" si="222"/>
        <v>100</v>
      </c>
      <c r="M283" s="133">
        <f t="shared" ref="M283:M285" si="238">J283*M$4</f>
        <v>1676.0958899999998</v>
      </c>
      <c r="N283" s="47"/>
      <c r="O283" s="34"/>
      <c r="P283" s="47"/>
      <c r="Q283" s="47"/>
      <c r="R283" s="47"/>
      <c r="S283" s="138"/>
      <c r="T283" s="138"/>
      <c r="U283" s="254"/>
      <c r="W283" s="68"/>
      <c r="X283" s="63"/>
    </row>
    <row r="284" spans="1:24" hidden="1" outlineLevel="1" x14ac:dyDescent="0.2">
      <c r="A284" s="229"/>
      <c r="B284" s="6" t="s">
        <v>214</v>
      </c>
      <c r="C284" s="8">
        <v>3704561230</v>
      </c>
      <c r="D284" s="36" t="s">
        <v>258</v>
      </c>
      <c r="E284" s="13" t="s">
        <v>335</v>
      </c>
      <c r="F284" s="12" t="s">
        <v>118</v>
      </c>
      <c r="G284" s="77">
        <v>0.2</v>
      </c>
      <c r="H284" s="25">
        <v>1953.79</v>
      </c>
      <c r="I284" s="25">
        <v>1869.03</v>
      </c>
      <c r="J284" s="25">
        <v>1869.03</v>
      </c>
      <c r="K284" s="22">
        <f t="shared" si="222"/>
        <v>95.661765082224804</v>
      </c>
      <c r="L284" s="22">
        <f t="shared" si="222"/>
        <v>100</v>
      </c>
      <c r="M284" s="133">
        <f t="shared" si="238"/>
        <v>2054.0639700000002</v>
      </c>
      <c r="N284" s="47"/>
      <c r="O284" s="34"/>
      <c r="P284" s="47"/>
      <c r="Q284" s="47"/>
      <c r="R284" s="47"/>
      <c r="S284" s="138"/>
      <c r="T284" s="138"/>
      <c r="U284" s="254"/>
      <c r="W284" s="68"/>
      <c r="X284" s="63"/>
    </row>
    <row r="285" spans="1:24" collapsed="1" x14ac:dyDescent="0.2">
      <c r="A285" s="229"/>
      <c r="B285" s="6" t="s">
        <v>233</v>
      </c>
      <c r="C285" s="8">
        <v>3704561230</v>
      </c>
      <c r="D285" s="36" t="s">
        <v>258</v>
      </c>
      <c r="E285" s="13" t="s">
        <v>335</v>
      </c>
      <c r="F285" s="12" t="s">
        <v>220</v>
      </c>
      <c r="G285" s="77">
        <v>0.2</v>
      </c>
      <c r="H285" s="25">
        <v>2399.91</v>
      </c>
      <c r="I285" s="25">
        <v>2399.91</v>
      </c>
      <c r="J285" s="25">
        <v>2875.49</v>
      </c>
      <c r="K285" s="22">
        <f t="shared" si="222"/>
        <v>100</v>
      </c>
      <c r="L285" s="22">
        <f t="shared" si="222"/>
        <v>119.81657645495038</v>
      </c>
      <c r="M285" s="133">
        <f t="shared" si="238"/>
        <v>3160.1635099999999</v>
      </c>
      <c r="N285" s="33">
        <v>2879.89</v>
      </c>
      <c r="O285" s="33">
        <v>2879.89</v>
      </c>
      <c r="P285" s="33">
        <v>3277.31</v>
      </c>
      <c r="Q285" s="47">
        <f t="shared" ref="Q285:R287" si="239">IFERROR(O285/N285*100,"")</f>
        <v>100</v>
      </c>
      <c r="R285" s="47">
        <f t="shared" si="239"/>
        <v>113.79983263249638</v>
      </c>
      <c r="S285" s="139">
        <f t="shared" ref="S285" si="240">IF(G285="нет",MIN(M285,P285*S$4),MIN(M285*(1+G285),P285*S$4))</f>
        <v>3670.5871999999995</v>
      </c>
      <c r="T285" s="150">
        <f>S285/P285</f>
        <v>1.1199999999999999</v>
      </c>
      <c r="U285" s="254"/>
      <c r="V285" s="68">
        <f>IF(G285=20%,ROUND(O285/1.2,2),IF(G285=5%,ROUND(O285/1.05,2),O285))</f>
        <v>2399.91</v>
      </c>
      <c r="W285" s="68">
        <f>IF($G285=20%,ROUND(P285/1.2,2),IF($G285=5%,ROUND(P285/1.05,2),P285))</f>
        <v>2731.09</v>
      </c>
      <c r="X285" s="63">
        <f>IFERROR(W285/J285,"")</f>
        <v>0.94978247185697062</v>
      </c>
    </row>
    <row r="286" spans="1:24" x14ac:dyDescent="0.2">
      <c r="A286" s="229"/>
      <c r="B286" s="5" t="s">
        <v>79</v>
      </c>
      <c r="C286" s="8">
        <v>3704005258</v>
      </c>
      <c r="D286" s="36"/>
      <c r="E286" s="13"/>
      <c r="F286" s="12"/>
      <c r="G286" s="77"/>
      <c r="H286" s="25"/>
      <c r="I286" s="23"/>
      <c r="J286" s="23"/>
      <c r="K286" s="26" t="str">
        <f t="shared" si="222"/>
        <v/>
      </c>
      <c r="L286" s="26" t="str">
        <f t="shared" si="222"/>
        <v/>
      </c>
      <c r="M286" s="133"/>
      <c r="N286" s="32"/>
      <c r="O286" s="41"/>
      <c r="P286" s="32"/>
      <c r="Q286" s="32" t="str">
        <f t="shared" si="239"/>
        <v/>
      </c>
      <c r="R286" s="32" t="str">
        <f t="shared" si="239"/>
        <v/>
      </c>
      <c r="S286" s="140"/>
      <c r="T286" s="140"/>
      <c r="U286" s="254" t="s">
        <v>371</v>
      </c>
      <c r="W286" s="68"/>
      <c r="X286" s="63"/>
    </row>
    <row r="287" spans="1:24" x14ac:dyDescent="0.2">
      <c r="A287" s="229"/>
      <c r="B287" s="6" t="s">
        <v>45</v>
      </c>
      <c r="C287" s="8">
        <v>3704005258</v>
      </c>
      <c r="D287" s="36" t="s">
        <v>258</v>
      </c>
      <c r="E287" s="13" t="s">
        <v>335</v>
      </c>
      <c r="F287" s="12" t="s">
        <v>220</v>
      </c>
      <c r="G287" s="77">
        <v>0.2</v>
      </c>
      <c r="H287" s="25">
        <v>3002.62</v>
      </c>
      <c r="I287" s="25">
        <v>2820.72</v>
      </c>
      <c r="J287" s="25">
        <v>3013.46</v>
      </c>
      <c r="K287" s="22">
        <f t="shared" si="222"/>
        <v>93.941957357241336</v>
      </c>
      <c r="L287" s="22">
        <f t="shared" si="222"/>
        <v>106.83300717547293</v>
      </c>
      <c r="M287" s="133">
        <f t="shared" ref="M287:M288" si="241">J287*M$4</f>
        <v>3311.7925399999999</v>
      </c>
      <c r="N287" s="33">
        <v>3413.55</v>
      </c>
      <c r="O287" s="33">
        <v>3384.86</v>
      </c>
      <c r="P287" s="87">
        <v>3616.16</v>
      </c>
      <c r="Q287" s="47">
        <f t="shared" si="239"/>
        <v>99.159526006649969</v>
      </c>
      <c r="R287" s="51">
        <f t="shared" si="239"/>
        <v>106.83336977009388</v>
      </c>
      <c r="S287" s="139">
        <f t="shared" ref="S287" si="242">IF(G287="нет",MIN(M287,P287*S$4),MIN(M287*(1+G287),P287*S$4))</f>
        <v>3974.1510479999997</v>
      </c>
      <c r="T287" s="157">
        <f>S287/P287</f>
        <v>1.0989975686916509</v>
      </c>
      <c r="U287" s="254"/>
      <c r="V287" s="68">
        <f>IF(G287=20%,ROUND(O287/1.2,2),IF(G287=5%,ROUND(O287/1.05,2),O287))</f>
        <v>2820.72</v>
      </c>
      <c r="W287" s="68">
        <f>IF($G287=20%,ROUND(P287/1.2,2),IF($G287=5%,ROUND(P287/1.05,2),P287))</f>
        <v>3013.47</v>
      </c>
      <c r="X287" s="65">
        <f>IFERROR(W287/J287,"")</f>
        <v>1.0000033184445787</v>
      </c>
    </row>
    <row r="288" spans="1:24" ht="47.25" hidden="1" outlineLevel="1" x14ac:dyDescent="0.2">
      <c r="A288" s="229"/>
      <c r="B288" s="6" t="s">
        <v>234</v>
      </c>
      <c r="C288" s="8">
        <v>3704005258</v>
      </c>
      <c r="D288" s="36" t="s">
        <v>258</v>
      </c>
      <c r="E288" s="13" t="s">
        <v>335</v>
      </c>
      <c r="F288" s="12" t="s">
        <v>118</v>
      </c>
      <c r="G288" s="77">
        <v>0.2</v>
      </c>
      <c r="H288" s="25">
        <v>655.54</v>
      </c>
      <c r="I288" s="25">
        <v>655.54</v>
      </c>
      <c r="J288" s="25">
        <v>669.64</v>
      </c>
      <c r="K288" s="22">
        <f t="shared" si="222"/>
        <v>100</v>
      </c>
      <c r="L288" s="22">
        <f t="shared" si="222"/>
        <v>102.15089849589651</v>
      </c>
      <c r="M288" s="133">
        <f t="shared" si="241"/>
        <v>735.93435999999997</v>
      </c>
      <c r="N288" s="47"/>
      <c r="O288" s="34"/>
      <c r="P288" s="47"/>
      <c r="Q288" s="47"/>
      <c r="R288" s="47"/>
      <c r="S288" s="138"/>
      <c r="T288" s="138"/>
      <c r="U288" s="254"/>
      <c r="W288" s="68"/>
      <c r="X288" s="63"/>
    </row>
    <row r="289" spans="1:25" collapsed="1" x14ac:dyDescent="0.2">
      <c r="A289" s="229"/>
      <c r="B289" s="5" t="s">
        <v>150</v>
      </c>
      <c r="C289" s="8">
        <v>3704561336</v>
      </c>
      <c r="D289" s="36"/>
      <c r="E289" s="13"/>
      <c r="F289" s="12"/>
      <c r="G289" s="77"/>
      <c r="H289" s="25"/>
      <c r="I289" s="23"/>
      <c r="J289" s="23"/>
      <c r="K289" s="26" t="str">
        <f t="shared" si="222"/>
        <v/>
      </c>
      <c r="L289" s="26" t="str">
        <f t="shared" si="222"/>
        <v/>
      </c>
      <c r="M289" s="154"/>
      <c r="N289" s="32"/>
      <c r="O289" s="41"/>
      <c r="P289" s="32"/>
      <c r="Q289" s="32"/>
      <c r="R289" s="32"/>
      <c r="S289" s="140"/>
      <c r="T289" s="140"/>
      <c r="U289" s="254" t="s">
        <v>472</v>
      </c>
      <c r="W289" s="68"/>
      <c r="X289" s="63"/>
    </row>
    <row r="290" spans="1:25" ht="31.5" hidden="1" outlineLevel="1" x14ac:dyDescent="0.2">
      <c r="A290" s="229"/>
      <c r="B290" s="6" t="s">
        <v>42</v>
      </c>
      <c r="C290" s="8">
        <v>3704561336</v>
      </c>
      <c r="D290" s="36" t="s">
        <v>338</v>
      </c>
      <c r="E290" s="13" t="s">
        <v>335</v>
      </c>
      <c r="F290" s="12" t="s">
        <v>117</v>
      </c>
      <c r="G290" s="77" t="s">
        <v>387</v>
      </c>
      <c r="H290" s="25">
        <v>2716.56</v>
      </c>
      <c r="I290" s="25">
        <v>2716.36</v>
      </c>
      <c r="J290" s="25">
        <v>3210.62</v>
      </c>
      <c r="K290" s="22">
        <f t="shared" si="222"/>
        <v>99.992637747739792</v>
      </c>
      <c r="L290" s="22">
        <f t="shared" si="222"/>
        <v>118.19567362205304</v>
      </c>
      <c r="M290" s="133">
        <f t="shared" ref="M290:M291" si="243">J290*M$4</f>
        <v>3528.47138</v>
      </c>
      <c r="N290" s="47"/>
      <c r="O290" s="34"/>
      <c r="P290" s="47"/>
      <c r="Q290" s="47"/>
      <c r="R290" s="47"/>
      <c r="S290" s="138"/>
      <c r="T290" s="138"/>
      <c r="U290" s="254"/>
      <c r="W290" s="68"/>
      <c r="X290" s="63"/>
    </row>
    <row r="291" spans="1:25" collapsed="1" x14ac:dyDescent="0.2">
      <c r="A291" s="229"/>
      <c r="B291" s="6" t="s">
        <v>48</v>
      </c>
      <c r="C291" s="8">
        <v>3704561336</v>
      </c>
      <c r="D291" s="36" t="s">
        <v>338</v>
      </c>
      <c r="E291" s="13" t="s">
        <v>335</v>
      </c>
      <c r="F291" s="12" t="s">
        <v>117</v>
      </c>
      <c r="G291" s="77" t="s">
        <v>387</v>
      </c>
      <c r="H291" s="25">
        <v>3914.01</v>
      </c>
      <c r="I291" s="25">
        <v>3914.01</v>
      </c>
      <c r="J291" s="25">
        <v>4006.79</v>
      </c>
      <c r="K291" s="22">
        <f t="shared" si="222"/>
        <v>100</v>
      </c>
      <c r="L291" s="22">
        <f t="shared" si="222"/>
        <v>102.37045894108599</v>
      </c>
      <c r="M291" s="133">
        <f t="shared" si="243"/>
        <v>4403.4622099999997</v>
      </c>
      <c r="N291" s="33">
        <v>3413.55</v>
      </c>
      <c r="O291" s="33">
        <v>3413.55</v>
      </c>
      <c r="P291" s="107">
        <v>3729.4</v>
      </c>
      <c r="Q291" s="47">
        <f>IFERROR(O291/N291*100,"")</f>
        <v>100</v>
      </c>
      <c r="R291" s="47">
        <f>IFERROR(P291/O291*100,"")</f>
        <v>109.25283063086815</v>
      </c>
      <c r="S291" s="139">
        <f t="shared" ref="S291" si="244">IF(G291="нет",MIN(M291,P291*S$4),MIN(M291*(1+G291),P291*S$4))</f>
        <v>4176.9279999999999</v>
      </c>
      <c r="T291" s="150">
        <f>S291/P291</f>
        <v>1.1199999999999999</v>
      </c>
      <c r="U291" s="254"/>
      <c r="V291" s="68">
        <f>IF(G291=20%,ROUND(O291/1.2,2),IF(G291=5%,ROUND(O291/1.05,2),O291))</f>
        <v>3413.55</v>
      </c>
      <c r="W291" s="68">
        <f>IF($G291=20%,ROUND(P291/1.2,2),IF($G291=5%,ROUND(P291/1.05,2),P291))</f>
        <v>3729.4</v>
      </c>
      <c r="X291" s="63">
        <f>IFERROR(W291/J291,"")</f>
        <v>0.93077001789462388</v>
      </c>
    </row>
    <row r="292" spans="1:25" hidden="1" outlineLevel="1" x14ac:dyDescent="0.2">
      <c r="A292" s="229"/>
      <c r="B292" s="5" t="s">
        <v>128</v>
      </c>
      <c r="C292" s="131">
        <v>3704000764</v>
      </c>
      <c r="D292" s="36"/>
      <c r="E292" s="13"/>
      <c r="F292" s="12"/>
      <c r="G292" s="77"/>
      <c r="H292" s="25"/>
      <c r="I292" s="25"/>
      <c r="J292" s="25"/>
      <c r="K292" s="22"/>
      <c r="L292" s="22"/>
      <c r="M292" s="133"/>
      <c r="N292" s="33"/>
      <c r="O292" s="33"/>
      <c r="P292" s="33"/>
      <c r="Q292" s="47"/>
      <c r="R292" s="47"/>
      <c r="S292" s="143"/>
      <c r="T292" s="143"/>
      <c r="U292" s="124"/>
      <c r="W292" s="68"/>
      <c r="X292" s="63"/>
    </row>
    <row r="293" spans="1:25" ht="47.25" hidden="1" outlineLevel="1" x14ac:dyDescent="0.2">
      <c r="A293" s="229"/>
      <c r="B293" s="6" t="s">
        <v>278</v>
      </c>
      <c r="C293" s="8">
        <v>3704000764</v>
      </c>
      <c r="D293" s="36" t="s">
        <v>338</v>
      </c>
      <c r="E293" s="13" t="s">
        <v>335</v>
      </c>
      <c r="F293" s="12" t="s">
        <v>117</v>
      </c>
      <c r="G293" s="77" t="s">
        <v>387</v>
      </c>
      <c r="H293" s="25">
        <v>640.73</v>
      </c>
      <c r="I293" s="25">
        <v>640.73</v>
      </c>
      <c r="J293" s="25">
        <v>775.43</v>
      </c>
      <c r="K293" s="22">
        <f t="shared" ref="K293:L308" si="245">IFERROR(I293/H293*100,"")</f>
        <v>100</v>
      </c>
      <c r="L293" s="22">
        <f t="shared" si="245"/>
        <v>121.02289575952427</v>
      </c>
      <c r="M293" s="133">
        <f t="shared" ref="M293" si="246">J293*M$4</f>
        <v>852.19756999999993</v>
      </c>
      <c r="N293" s="47"/>
      <c r="O293" s="47"/>
      <c r="P293" s="47"/>
      <c r="Q293" s="47"/>
      <c r="R293" s="47"/>
      <c r="S293" s="138"/>
      <c r="T293" s="138"/>
      <c r="U293" s="124" t="s">
        <v>554</v>
      </c>
      <c r="W293" s="68"/>
      <c r="X293" s="63"/>
    </row>
    <row r="294" spans="1:25" hidden="1" outlineLevel="1" collapsed="1" x14ac:dyDescent="0.2">
      <c r="A294" s="229"/>
      <c r="B294" s="5" t="s">
        <v>216</v>
      </c>
      <c r="C294" s="8">
        <v>3702167447</v>
      </c>
      <c r="D294" s="36" t="s">
        <v>261</v>
      </c>
      <c r="E294" s="13" t="s">
        <v>551</v>
      </c>
      <c r="F294" s="12" t="s">
        <v>117</v>
      </c>
      <c r="G294" s="77" t="s">
        <v>387</v>
      </c>
      <c r="H294" s="25">
        <v>3498.65</v>
      </c>
      <c r="I294" s="25">
        <v>3498.65</v>
      </c>
      <c r="J294" s="25">
        <v>3521.11</v>
      </c>
      <c r="K294" s="22">
        <f t="shared" si="245"/>
        <v>100</v>
      </c>
      <c r="L294" s="22">
        <f t="shared" si="245"/>
        <v>100.64196189958984</v>
      </c>
      <c r="M294" s="133"/>
      <c r="N294" s="33">
        <v>3308.84</v>
      </c>
      <c r="O294" s="33">
        <v>3308.84</v>
      </c>
      <c r="P294" s="87">
        <v>3521.11</v>
      </c>
      <c r="Q294" s="47">
        <f>IFERROR(O294/N294*100,"")</f>
        <v>100</v>
      </c>
      <c r="R294" s="51">
        <f>IFERROR(P294/O294*100,"")</f>
        <v>106.41523917747608</v>
      </c>
      <c r="S294" s="139"/>
      <c r="T294" s="157"/>
      <c r="U294" s="124" t="s">
        <v>347</v>
      </c>
      <c r="V294" s="68">
        <f>IF(G294=20%,ROUND(O294/1.2,2),IF(G294=5%,ROUND(O294/1.05,2),O294))</f>
        <v>3308.84</v>
      </c>
      <c r="W294" s="68">
        <f>IF($G294=20%,ROUND(P294/1.2,2),IF($G294=5%,ROUND(P294/1.05,2),P294))</f>
        <v>3521.11</v>
      </c>
      <c r="X294" s="65">
        <f>IFERROR(W294/J294,"")</f>
        <v>1</v>
      </c>
      <c r="Y294" s="117" t="s">
        <v>552</v>
      </c>
    </row>
    <row r="295" spans="1:25" collapsed="1" x14ac:dyDescent="0.2">
      <c r="A295" s="229"/>
      <c r="B295" s="5" t="s">
        <v>569</v>
      </c>
      <c r="C295" s="8">
        <v>3702718486</v>
      </c>
      <c r="D295" s="36" t="s">
        <v>341</v>
      </c>
      <c r="E295" s="13" t="s">
        <v>558</v>
      </c>
      <c r="F295" s="12" t="s">
        <v>220</v>
      </c>
      <c r="G295" s="77">
        <v>0.2</v>
      </c>
      <c r="H295" s="25"/>
      <c r="I295" s="25"/>
      <c r="J295" s="25">
        <v>3589.22</v>
      </c>
      <c r="K295" s="22"/>
      <c r="L295" s="22" t="str">
        <f t="shared" si="245"/>
        <v/>
      </c>
      <c r="M295" s="133">
        <f t="shared" ref="M295" si="247">J295*1.099</f>
        <v>3944.5527799999995</v>
      </c>
      <c r="N295" s="33"/>
      <c r="O295" s="33"/>
      <c r="P295" s="87">
        <v>3521.11</v>
      </c>
      <c r="Q295" s="47"/>
      <c r="R295" s="47">
        <f>P295/O294*100</f>
        <v>106.41523917747608</v>
      </c>
      <c r="S295" s="139">
        <f t="shared" ref="S295" si="248">IF(G295="нет",MIN(M295,P295*S$4),MIN(M295*(1+G295),P295*S$4))</f>
        <v>3943.6431999999995</v>
      </c>
      <c r="T295" s="150">
        <f t="shared" ref="T295" si="249">S295/P295</f>
        <v>1.1199999999999999</v>
      </c>
      <c r="U295" s="124" t="s">
        <v>553</v>
      </c>
      <c r="W295" s="68">
        <f>IF($G295=20%,ROUND(P295/1.2,2),IF($G295=5%,ROUND(P295/1.05,2),P295))</f>
        <v>2934.26</v>
      </c>
      <c r="X295" s="63">
        <f>IFERROR(W295/J295,"")</f>
        <v>0.8175202411666046</v>
      </c>
    </row>
    <row r="296" spans="1:25" x14ac:dyDescent="0.2">
      <c r="A296" s="229"/>
      <c r="B296" s="5" t="s">
        <v>93</v>
      </c>
      <c r="C296" s="131">
        <v>7729314745</v>
      </c>
      <c r="D296" s="36" t="s">
        <v>257</v>
      </c>
      <c r="E296" s="13" t="s">
        <v>335</v>
      </c>
      <c r="F296" s="12" t="s">
        <v>118</v>
      </c>
      <c r="G296" s="77">
        <v>0.2</v>
      </c>
      <c r="H296" s="25">
        <v>4232.37</v>
      </c>
      <c r="I296" s="25">
        <v>4232.37</v>
      </c>
      <c r="J296" s="25">
        <v>4640.41</v>
      </c>
      <c r="K296" s="22">
        <f t="shared" si="245"/>
        <v>100</v>
      </c>
      <c r="L296" s="22">
        <f t="shared" si="245"/>
        <v>109.64093403932075</v>
      </c>
      <c r="M296" s="133">
        <f t="shared" ref="M296" si="250">J296*M$4</f>
        <v>5099.81059</v>
      </c>
      <c r="N296" s="47"/>
      <c r="O296" s="47"/>
      <c r="P296" s="47"/>
      <c r="Q296" s="47"/>
      <c r="R296" s="47"/>
      <c r="S296" s="138"/>
      <c r="T296" s="138"/>
      <c r="U296" s="124" t="s">
        <v>366</v>
      </c>
      <c r="W296" s="68"/>
      <c r="X296" s="63"/>
    </row>
    <row r="297" spans="1:25" x14ac:dyDescent="0.2">
      <c r="A297" s="229"/>
      <c r="B297" s="5" t="s">
        <v>210</v>
      </c>
      <c r="C297" s="131">
        <v>3711050614</v>
      </c>
      <c r="D297" s="36" t="s">
        <v>261</v>
      </c>
      <c r="E297" s="13" t="s">
        <v>335</v>
      </c>
      <c r="F297" s="82" t="s">
        <v>220</v>
      </c>
      <c r="G297" s="83">
        <v>0.05</v>
      </c>
      <c r="H297" s="25">
        <v>2880</v>
      </c>
      <c r="I297" s="21">
        <v>2802.84</v>
      </c>
      <c r="J297" s="21">
        <v>3115.31</v>
      </c>
      <c r="K297" s="22">
        <f t="shared" si="245"/>
        <v>97.32083333333334</v>
      </c>
      <c r="L297" s="22">
        <f t="shared" si="245"/>
        <v>111.1483352599506</v>
      </c>
      <c r="M297" s="133">
        <f>J297*1.2</f>
        <v>3738.3719999999998</v>
      </c>
      <c r="N297" s="46">
        <v>2731.14</v>
      </c>
      <c r="O297" s="46">
        <v>2731.14</v>
      </c>
      <c r="P297" s="46">
        <v>3108.04</v>
      </c>
      <c r="Q297" s="47">
        <f t="shared" ref="Q297:R300" si="251">IFERROR(O297/N297*100,"")</f>
        <v>100</v>
      </c>
      <c r="R297" s="47">
        <f t="shared" si="251"/>
        <v>113.80009812752185</v>
      </c>
      <c r="S297" s="139">
        <f t="shared" ref="S297" si="252">IF(G297="нет",MIN(M297,P297*S$4),MIN(M297*(1+G297),P297*S$4))</f>
        <v>3481.0047999999997</v>
      </c>
      <c r="T297" s="150">
        <f>S297/P297</f>
        <v>1.1199999999999999</v>
      </c>
      <c r="U297" s="124" t="s">
        <v>361</v>
      </c>
      <c r="V297" s="68">
        <f>IF(G297=20%,ROUND(O297/1.2,2),IF(G297=5%,ROUND(O297/1.05,2),O297))</f>
        <v>2601.09</v>
      </c>
      <c r="W297" s="68">
        <f>IF($G297=20%,ROUND(P297/1.2,2),IF($G297=5%,ROUND(P297/1.05,2),P297))</f>
        <v>2960.04</v>
      </c>
      <c r="X297" s="63">
        <f>IFERROR(W297/J297,"")</f>
        <v>0.95015905319213823</v>
      </c>
    </row>
    <row r="298" spans="1:25" x14ac:dyDescent="0.2">
      <c r="A298" s="229" t="s">
        <v>39</v>
      </c>
      <c r="B298" s="5" t="s">
        <v>96</v>
      </c>
      <c r="C298" s="8">
        <v>3705066140</v>
      </c>
      <c r="D298" s="36"/>
      <c r="E298" s="43"/>
      <c r="F298" s="12"/>
      <c r="G298" s="77"/>
      <c r="H298" s="21"/>
      <c r="I298" s="23"/>
      <c r="J298" s="23"/>
      <c r="K298" s="22" t="str">
        <f t="shared" si="245"/>
        <v/>
      </c>
      <c r="L298" s="22" t="str">
        <f t="shared" si="245"/>
        <v/>
      </c>
      <c r="M298" s="133"/>
      <c r="N298" s="47"/>
      <c r="O298" s="34"/>
      <c r="P298" s="47"/>
      <c r="Q298" s="47" t="str">
        <f t="shared" si="251"/>
        <v/>
      </c>
      <c r="R298" s="47" t="str">
        <f t="shared" si="251"/>
        <v/>
      </c>
      <c r="S298" s="138"/>
      <c r="T298" s="138"/>
      <c r="U298" s="92"/>
      <c r="V298" s="96"/>
      <c r="W298" s="68"/>
      <c r="X298" s="63"/>
    </row>
    <row r="299" spans="1:25" ht="31.5" x14ac:dyDescent="0.2">
      <c r="A299" s="229"/>
      <c r="B299" s="6" t="s">
        <v>102</v>
      </c>
      <c r="C299" s="8">
        <v>3705066140</v>
      </c>
      <c r="D299" s="36" t="s">
        <v>258</v>
      </c>
      <c r="E299" s="13" t="s">
        <v>335</v>
      </c>
      <c r="F299" s="12" t="s">
        <v>220</v>
      </c>
      <c r="G299" s="77">
        <v>0.2</v>
      </c>
      <c r="H299" s="21">
        <v>2399.21</v>
      </c>
      <c r="I299" s="21">
        <v>2399.21</v>
      </c>
      <c r="J299" s="21">
        <v>2901.94</v>
      </c>
      <c r="K299" s="22">
        <f t="shared" si="245"/>
        <v>100</v>
      </c>
      <c r="L299" s="22">
        <f t="shared" si="245"/>
        <v>120.95398068530892</v>
      </c>
      <c r="M299" s="133">
        <f t="shared" ref="M299:M303" si="253">J299*M$4</f>
        <v>3189.2320599999998</v>
      </c>
      <c r="N299" s="46">
        <v>2879.05</v>
      </c>
      <c r="O299" s="46">
        <v>2879.05</v>
      </c>
      <c r="P299" s="46">
        <v>3276.36</v>
      </c>
      <c r="Q299" s="47">
        <f t="shared" si="251"/>
        <v>100</v>
      </c>
      <c r="R299" s="47">
        <f t="shared" si="251"/>
        <v>113.80003820704746</v>
      </c>
      <c r="S299" s="139">
        <f t="shared" ref="S299:S300" si="254">IF(G299="нет",MIN(M299,P299*S$4),MIN(M299*(1+G299),P299*S$4))</f>
        <v>3669.5231999999996</v>
      </c>
      <c r="T299" s="176">
        <f>S299/P299</f>
        <v>1.1199999999999999</v>
      </c>
      <c r="U299" s="124" t="s">
        <v>394</v>
      </c>
      <c r="V299" s="68">
        <f>IF(G299=20%,ROUND(O299/1.2,2),IF(G299=5%,ROUND(O299/1.05,2),O299))</f>
        <v>2399.21</v>
      </c>
      <c r="W299" s="68">
        <f t="shared" ref="W299:W300" si="255">IF($G299=20%,ROUND(P299/1.2,2),IF($G299=5%,ROUND(P299/1.05,2),P299))</f>
        <v>2730.3</v>
      </c>
      <c r="X299" s="63">
        <f>IFERROR(W299/J299,"")</f>
        <v>0.940853360165958</v>
      </c>
    </row>
    <row r="300" spans="1:25" x14ac:dyDescent="0.2">
      <c r="A300" s="229"/>
      <c r="B300" s="6" t="s">
        <v>73</v>
      </c>
      <c r="C300" s="8">
        <v>3705066140</v>
      </c>
      <c r="D300" s="36" t="s">
        <v>257</v>
      </c>
      <c r="E300" s="13" t="s">
        <v>335</v>
      </c>
      <c r="F300" s="12" t="s">
        <v>220</v>
      </c>
      <c r="G300" s="77">
        <v>0.2</v>
      </c>
      <c r="H300" s="21">
        <v>1966.1</v>
      </c>
      <c r="I300" s="21">
        <v>1966.1</v>
      </c>
      <c r="J300" s="21">
        <v>2231.37</v>
      </c>
      <c r="K300" s="22">
        <f t="shared" si="245"/>
        <v>100</v>
      </c>
      <c r="L300" s="22">
        <f t="shared" si="245"/>
        <v>113.49219266568333</v>
      </c>
      <c r="M300" s="133">
        <f t="shared" si="253"/>
        <v>2452.2756299999996</v>
      </c>
      <c r="N300" s="46">
        <v>2359.3200000000002</v>
      </c>
      <c r="O300" s="46">
        <v>2359.3200000000002</v>
      </c>
      <c r="P300" s="46">
        <v>2677.64</v>
      </c>
      <c r="Q300" s="47">
        <f t="shared" si="251"/>
        <v>100</v>
      </c>
      <c r="R300" s="51">
        <f t="shared" si="251"/>
        <v>113.49202312530728</v>
      </c>
      <c r="S300" s="139">
        <f t="shared" si="254"/>
        <v>2942.7307559999995</v>
      </c>
      <c r="T300" s="157">
        <f t="shared" ref="T300" si="256">S300/P300</f>
        <v>1.0990016417442223</v>
      </c>
      <c r="U300" s="124" t="s">
        <v>393</v>
      </c>
      <c r="V300" s="68">
        <f>IF(G300=20%,ROUND(O300/1.2,2),IF(G300=5%,ROUND(O300/1.05,2),O300))</f>
        <v>1966.1</v>
      </c>
      <c r="W300" s="68">
        <f t="shared" si="255"/>
        <v>2231.37</v>
      </c>
      <c r="X300" s="65">
        <f>IFERROR(W300/J300,"")</f>
        <v>1</v>
      </c>
    </row>
    <row r="301" spans="1:25" ht="31.5" hidden="1" outlineLevel="1" x14ac:dyDescent="0.2">
      <c r="A301" s="229"/>
      <c r="B301" s="49" t="s">
        <v>349</v>
      </c>
      <c r="C301" s="9">
        <v>7704799174</v>
      </c>
      <c r="D301" s="36" t="s">
        <v>258</v>
      </c>
      <c r="E301" s="13" t="s">
        <v>335</v>
      </c>
      <c r="F301" s="82" t="s">
        <v>118</v>
      </c>
      <c r="G301" s="83">
        <v>0.05</v>
      </c>
      <c r="H301" s="25">
        <v>2423.9899999999998</v>
      </c>
      <c r="I301" s="21">
        <v>2423.9899999999998</v>
      </c>
      <c r="J301" s="21">
        <v>2721.25</v>
      </c>
      <c r="K301" s="22">
        <f t="shared" si="245"/>
        <v>100</v>
      </c>
      <c r="L301" s="22">
        <f t="shared" si="245"/>
        <v>112.26325191110524</v>
      </c>
      <c r="M301" s="133">
        <f t="shared" si="253"/>
        <v>2990.6537499999999</v>
      </c>
      <c r="N301" s="47"/>
      <c r="O301" s="34"/>
      <c r="P301" s="47"/>
      <c r="Q301" s="47"/>
      <c r="R301" s="47"/>
      <c r="S301" s="138"/>
      <c r="T301" s="138"/>
      <c r="U301" s="124" t="s">
        <v>337</v>
      </c>
      <c r="X301" s="63"/>
    </row>
    <row r="302" spans="1:25" hidden="1" outlineLevel="1" x14ac:dyDescent="0.2">
      <c r="A302" s="229"/>
      <c r="B302" s="5" t="s">
        <v>38</v>
      </c>
      <c r="C302" s="8">
        <v>3706008060</v>
      </c>
      <c r="D302" s="36" t="s">
        <v>258</v>
      </c>
      <c r="E302" s="13" t="s">
        <v>335</v>
      </c>
      <c r="F302" s="12" t="s">
        <v>118</v>
      </c>
      <c r="G302" s="77">
        <v>0.2</v>
      </c>
      <c r="H302" s="21">
        <v>1673.59</v>
      </c>
      <c r="I302" s="21">
        <v>1673.59</v>
      </c>
      <c r="J302" s="21">
        <v>1872.91</v>
      </c>
      <c r="K302" s="22">
        <f t="shared" si="245"/>
        <v>100</v>
      </c>
      <c r="L302" s="22">
        <f t="shared" si="245"/>
        <v>111.90972699406665</v>
      </c>
      <c r="M302" s="133">
        <f t="shared" si="253"/>
        <v>2058.32809</v>
      </c>
      <c r="N302" s="47"/>
      <c r="O302" s="34"/>
      <c r="P302" s="34"/>
      <c r="Q302" s="34"/>
      <c r="R302" s="34"/>
      <c r="S302" s="138"/>
      <c r="T302" s="138"/>
      <c r="U302" s="124" t="s">
        <v>355</v>
      </c>
      <c r="W302" s="68"/>
      <c r="X302" s="63"/>
    </row>
    <row r="303" spans="1:25" ht="31.5" collapsed="1" x14ac:dyDescent="0.2">
      <c r="A303" s="229"/>
      <c r="B303" s="5" t="s">
        <v>151</v>
      </c>
      <c r="C303" s="8">
        <v>3705062837</v>
      </c>
      <c r="D303" s="36" t="s">
        <v>258</v>
      </c>
      <c r="E303" s="13" t="s">
        <v>335</v>
      </c>
      <c r="F303" s="12" t="s">
        <v>117</v>
      </c>
      <c r="G303" s="77" t="s">
        <v>387</v>
      </c>
      <c r="H303" s="21">
        <v>5422.71</v>
      </c>
      <c r="I303" s="21">
        <v>5422.71</v>
      </c>
      <c r="J303" s="21">
        <v>5739.68</v>
      </c>
      <c r="K303" s="22">
        <f t="shared" si="245"/>
        <v>100</v>
      </c>
      <c r="L303" s="22">
        <f t="shared" si="245"/>
        <v>105.84523236536714</v>
      </c>
      <c r="M303" s="133">
        <f t="shared" si="253"/>
        <v>6307.9083200000005</v>
      </c>
      <c r="N303" s="46">
        <v>3051.09</v>
      </c>
      <c r="O303" s="46">
        <v>3051.09</v>
      </c>
      <c r="P303" s="46">
        <v>3472.14</v>
      </c>
      <c r="Q303" s="47">
        <f>IFERROR(O303/N303*100,"")</f>
        <v>100</v>
      </c>
      <c r="R303" s="47">
        <f>IFERROR(P303/O303*100,"")</f>
        <v>113.79998623442769</v>
      </c>
      <c r="S303" s="139">
        <f t="shared" ref="S303" si="257">IF(G303="нет",MIN(M303,P303*S$4),MIN(M303*(1+G303),P303*S$4))</f>
        <v>3888.7967999999996</v>
      </c>
      <c r="T303" s="150">
        <f>S303/P303</f>
        <v>1.1199999999999999</v>
      </c>
      <c r="U303" s="124" t="s">
        <v>389</v>
      </c>
      <c r="V303" s="68">
        <f>IF(G303=20%,ROUND(O303/1.2,2),IF(G303=5%,ROUND(O303/1.05,2),O303))</f>
        <v>3051.09</v>
      </c>
      <c r="W303" s="68">
        <f>IF($G303=20%,ROUND(P303/1.2,2),IF($G303=5%,ROUND(P303/1.05,2),P303))</f>
        <v>3472.14</v>
      </c>
      <c r="X303" s="63">
        <f>IFERROR(W303/J303,"")</f>
        <v>0.60493616368856795</v>
      </c>
    </row>
    <row r="304" spans="1:25" hidden="1" outlineLevel="1" x14ac:dyDescent="0.2">
      <c r="A304" s="229"/>
      <c r="B304" s="5" t="s">
        <v>24</v>
      </c>
      <c r="C304" s="8">
        <v>3730001965</v>
      </c>
      <c r="D304" s="72"/>
      <c r="E304" s="43"/>
      <c r="F304" s="12"/>
      <c r="G304" s="77"/>
      <c r="H304" s="21"/>
      <c r="I304" s="23"/>
      <c r="J304" s="23"/>
      <c r="K304" s="22" t="str">
        <f t="shared" si="245"/>
        <v/>
      </c>
      <c r="L304" s="22" t="str">
        <f t="shared" si="245"/>
        <v/>
      </c>
      <c r="M304" s="133"/>
      <c r="N304" s="47"/>
      <c r="O304" s="34"/>
      <c r="P304" s="47"/>
      <c r="Q304" s="47" t="str">
        <f>IFERROR(O304/N304*100,"")</f>
        <v/>
      </c>
      <c r="R304" s="47" t="str">
        <f>IFERROR(P304/O304*100,"")</f>
        <v/>
      </c>
      <c r="S304" s="138"/>
      <c r="T304" s="138"/>
      <c r="U304" s="254" t="s">
        <v>365</v>
      </c>
      <c r="W304" s="68"/>
      <c r="X304" s="63"/>
    </row>
    <row r="305" spans="1:24" hidden="1" outlineLevel="1" x14ac:dyDescent="0.2">
      <c r="A305" s="229"/>
      <c r="B305" s="6" t="s">
        <v>179</v>
      </c>
      <c r="C305" s="8">
        <v>3730001965</v>
      </c>
      <c r="D305" s="36" t="s">
        <v>258</v>
      </c>
      <c r="E305" s="13" t="s">
        <v>335</v>
      </c>
      <c r="F305" s="12" t="s">
        <v>118</v>
      </c>
      <c r="G305" s="77">
        <v>0.2</v>
      </c>
      <c r="H305" s="21">
        <v>1440.52</v>
      </c>
      <c r="I305" s="21">
        <v>1440.52</v>
      </c>
      <c r="J305" s="21">
        <v>1610.32</v>
      </c>
      <c r="K305" s="22">
        <f t="shared" si="245"/>
        <v>100</v>
      </c>
      <c r="L305" s="22">
        <f t="shared" si="245"/>
        <v>111.78741010190765</v>
      </c>
      <c r="M305" s="133">
        <f t="shared" ref="M305:M307" si="258">J305*M$4</f>
        <v>1769.7416799999999</v>
      </c>
      <c r="N305" s="47"/>
      <c r="O305" s="34"/>
      <c r="P305" s="34"/>
      <c r="Q305" s="34"/>
      <c r="R305" s="34"/>
      <c r="S305" s="138"/>
      <c r="T305" s="138"/>
      <c r="U305" s="254"/>
      <c r="W305" s="68"/>
      <c r="X305" s="63"/>
    </row>
    <row r="306" spans="1:24" hidden="1" outlineLevel="1" x14ac:dyDescent="0.2">
      <c r="A306" s="229"/>
      <c r="B306" s="6" t="s">
        <v>180</v>
      </c>
      <c r="C306" s="8">
        <v>3730001965</v>
      </c>
      <c r="D306" s="36" t="s">
        <v>258</v>
      </c>
      <c r="E306" s="13" t="s">
        <v>335</v>
      </c>
      <c r="F306" s="12" t="s">
        <v>118</v>
      </c>
      <c r="G306" s="77">
        <v>0.2</v>
      </c>
      <c r="H306" s="21">
        <v>1296.6400000000001</v>
      </c>
      <c r="I306" s="21">
        <v>1296.6400000000001</v>
      </c>
      <c r="J306" s="21">
        <v>1445.68</v>
      </c>
      <c r="K306" s="22">
        <f t="shared" si="245"/>
        <v>100</v>
      </c>
      <c r="L306" s="22">
        <f t="shared" si="245"/>
        <v>111.49432379072061</v>
      </c>
      <c r="M306" s="133">
        <f t="shared" si="258"/>
        <v>1588.80232</v>
      </c>
      <c r="N306" s="47"/>
      <c r="O306" s="34"/>
      <c r="P306" s="34"/>
      <c r="Q306" s="34"/>
      <c r="R306" s="34"/>
      <c r="S306" s="138"/>
      <c r="T306" s="138"/>
      <c r="U306" s="254"/>
      <c r="W306" s="68"/>
      <c r="X306" s="63"/>
    </row>
    <row r="307" spans="1:24" hidden="1" outlineLevel="1" x14ac:dyDescent="0.2">
      <c r="A307" s="229"/>
      <c r="B307" s="6" t="s">
        <v>73</v>
      </c>
      <c r="C307" s="8">
        <v>3730001965</v>
      </c>
      <c r="D307" s="36" t="s">
        <v>258</v>
      </c>
      <c r="E307" s="13" t="s">
        <v>335</v>
      </c>
      <c r="F307" s="12" t="s">
        <v>118</v>
      </c>
      <c r="G307" s="77">
        <v>0.2</v>
      </c>
      <c r="H307" s="21">
        <v>1697.04</v>
      </c>
      <c r="I307" s="21">
        <v>1697.04</v>
      </c>
      <c r="J307" s="21">
        <v>1993.21</v>
      </c>
      <c r="K307" s="22">
        <f t="shared" si="245"/>
        <v>100</v>
      </c>
      <c r="L307" s="22">
        <f t="shared" si="245"/>
        <v>117.45215198227503</v>
      </c>
      <c r="M307" s="133">
        <f t="shared" si="258"/>
        <v>2190.5377899999999</v>
      </c>
      <c r="N307" s="47"/>
      <c r="O307" s="34"/>
      <c r="P307" s="34"/>
      <c r="Q307" s="34"/>
      <c r="R307" s="34"/>
      <c r="S307" s="138"/>
      <c r="T307" s="138"/>
      <c r="U307" s="254"/>
      <c r="W307" s="68"/>
      <c r="X307" s="63"/>
    </row>
    <row r="308" spans="1:24" ht="31.5" collapsed="1" x14ac:dyDescent="0.2">
      <c r="A308" s="229" t="s">
        <v>20</v>
      </c>
      <c r="B308" s="5" t="s">
        <v>153</v>
      </c>
      <c r="C308" s="131">
        <v>3706019048</v>
      </c>
      <c r="D308" s="72"/>
      <c r="E308" s="43"/>
      <c r="F308" s="12"/>
      <c r="G308" s="77"/>
      <c r="H308" s="21"/>
      <c r="I308" s="23"/>
      <c r="J308" s="23"/>
      <c r="K308" s="22" t="str">
        <f t="shared" si="245"/>
        <v/>
      </c>
      <c r="L308" s="22" t="str">
        <f t="shared" si="245"/>
        <v/>
      </c>
      <c r="M308" s="133"/>
      <c r="N308" s="47"/>
      <c r="O308" s="34"/>
      <c r="P308" s="47"/>
      <c r="Q308" s="47" t="str">
        <f>IFERROR(O308/N308*100,"")</f>
        <v/>
      </c>
      <c r="R308" s="47" t="str">
        <f>IFERROR(P308/O308*100,"")</f>
        <v/>
      </c>
      <c r="S308" s="138"/>
      <c r="T308" s="138"/>
      <c r="U308" s="89"/>
      <c r="V308" s="97"/>
      <c r="W308" s="68"/>
      <c r="X308" s="63"/>
    </row>
    <row r="309" spans="1:24" ht="31.5" hidden="1" outlineLevel="1" x14ac:dyDescent="0.2">
      <c r="A309" s="229"/>
      <c r="B309" s="6" t="s">
        <v>72</v>
      </c>
      <c r="C309" s="131">
        <v>3706019048</v>
      </c>
      <c r="D309" s="36" t="s">
        <v>258</v>
      </c>
      <c r="E309" s="13" t="s">
        <v>335</v>
      </c>
      <c r="F309" s="82" t="s">
        <v>220</v>
      </c>
      <c r="G309" s="83">
        <v>0.05</v>
      </c>
      <c r="H309" s="21">
        <v>1950.48</v>
      </c>
      <c r="I309" s="21">
        <v>1950.48</v>
      </c>
      <c r="J309" s="21">
        <v>2176.4699999999998</v>
      </c>
      <c r="K309" s="22">
        <f t="shared" ref="K309:L325" si="259">IFERROR(I309/H309*100,"")</f>
        <v>100</v>
      </c>
      <c r="L309" s="22">
        <f t="shared" si="259"/>
        <v>111.58637873754151</v>
      </c>
      <c r="M309" s="133">
        <f t="shared" ref="M309:M320" si="260">J309*M$4</f>
        <v>2391.9405299999999</v>
      </c>
      <c r="N309" s="47"/>
      <c r="O309" s="34"/>
      <c r="P309" s="47"/>
      <c r="Q309" s="47"/>
      <c r="R309" s="47"/>
      <c r="S309" s="138"/>
      <c r="T309" s="138"/>
      <c r="U309" s="254" t="s">
        <v>487</v>
      </c>
      <c r="W309" s="68"/>
      <c r="X309" s="63"/>
    </row>
    <row r="310" spans="1:24" collapsed="1" x14ac:dyDescent="0.2">
      <c r="A310" s="229"/>
      <c r="B310" s="6" t="s">
        <v>103</v>
      </c>
      <c r="C310" s="131">
        <v>3706019048</v>
      </c>
      <c r="D310" s="36" t="s">
        <v>258</v>
      </c>
      <c r="E310" s="13" t="s">
        <v>335</v>
      </c>
      <c r="F310" s="82" t="s">
        <v>220</v>
      </c>
      <c r="G310" s="83">
        <v>0.05</v>
      </c>
      <c r="H310" s="21">
        <v>2625.91</v>
      </c>
      <c r="I310" s="21">
        <v>2625.91</v>
      </c>
      <c r="J310" s="21">
        <v>2625.91</v>
      </c>
      <c r="K310" s="22">
        <f t="shared" si="259"/>
        <v>100</v>
      </c>
      <c r="L310" s="22">
        <f t="shared" si="259"/>
        <v>100</v>
      </c>
      <c r="M310" s="159">
        <f>J310*1.3</f>
        <v>3413.683</v>
      </c>
      <c r="N310" s="46">
        <v>2411.4</v>
      </c>
      <c r="O310" s="46">
        <v>2411.4</v>
      </c>
      <c r="P310" s="46">
        <v>2744.17</v>
      </c>
      <c r="Q310" s="47">
        <f t="shared" ref="Q310:R316" si="261">IFERROR(O310/N310*100,"")</f>
        <v>100</v>
      </c>
      <c r="R310" s="47">
        <f t="shared" si="261"/>
        <v>113.79986729700589</v>
      </c>
      <c r="S310" s="139">
        <f t="shared" ref="S310:S316" si="262">IF(G310="нет",MIN(M310,P310*S$4),MIN(M310*(1+G310),P310*S$4))</f>
        <v>3073.4703999999997</v>
      </c>
      <c r="T310" s="150">
        <f t="shared" ref="T310:T316" si="263">S310/P310</f>
        <v>1.1199999999999999</v>
      </c>
      <c r="U310" s="254"/>
      <c r="V310" s="68">
        <f t="shared" ref="V310:V316" si="264">IF(G310=20%,ROUND(O310/1.2,2),IF(G310=5%,ROUND(O310/1.05,2),O310))</f>
        <v>2296.5700000000002</v>
      </c>
      <c r="W310" s="68">
        <f t="shared" ref="W310:W316" si="265">IF($G310=20%,ROUND(P310/1.2,2),IF($G310=5%,ROUND(P310/1.05,2),P310))</f>
        <v>2613.5</v>
      </c>
      <c r="X310" s="63">
        <f t="shared" ref="X310:X316" si="266">IFERROR(W310/J310,"")</f>
        <v>0.9952740192923597</v>
      </c>
    </row>
    <row r="311" spans="1:24" x14ac:dyDescent="0.2">
      <c r="A311" s="229"/>
      <c r="B311" s="6" t="s">
        <v>91</v>
      </c>
      <c r="C311" s="131">
        <v>3706019048</v>
      </c>
      <c r="D311" s="36" t="s">
        <v>263</v>
      </c>
      <c r="E311" s="13" t="s">
        <v>335</v>
      </c>
      <c r="F311" s="82" t="s">
        <v>220</v>
      </c>
      <c r="G311" s="83">
        <v>0.05</v>
      </c>
      <c r="H311" s="21">
        <v>3917.17</v>
      </c>
      <c r="I311" s="21">
        <v>3917.17</v>
      </c>
      <c r="J311" s="21">
        <v>4611.17</v>
      </c>
      <c r="K311" s="22">
        <f t="shared" si="259"/>
        <v>100</v>
      </c>
      <c r="L311" s="22">
        <f t="shared" si="259"/>
        <v>117.71687212962418</v>
      </c>
      <c r="M311" s="133">
        <f t="shared" si="260"/>
        <v>5067.6758300000001</v>
      </c>
      <c r="N311" s="46">
        <v>3139.31</v>
      </c>
      <c r="O311" s="46">
        <v>3139.31</v>
      </c>
      <c r="P311" s="86">
        <v>3572.53</v>
      </c>
      <c r="Q311" s="47">
        <f t="shared" si="261"/>
        <v>100</v>
      </c>
      <c r="R311" s="47">
        <f t="shared" si="261"/>
        <v>113.79984773724163</v>
      </c>
      <c r="S311" s="139">
        <f t="shared" si="262"/>
        <v>4001.2336</v>
      </c>
      <c r="T311" s="150">
        <f t="shared" si="263"/>
        <v>1.1199999999999999</v>
      </c>
      <c r="U311" s="124" t="s">
        <v>353</v>
      </c>
      <c r="V311" s="68">
        <f t="shared" si="264"/>
        <v>2989.82</v>
      </c>
      <c r="W311" s="68">
        <f t="shared" si="265"/>
        <v>3402.41</v>
      </c>
      <c r="X311" s="63">
        <f t="shared" si="266"/>
        <v>0.7378626248869592</v>
      </c>
    </row>
    <row r="312" spans="1:24" x14ac:dyDescent="0.2">
      <c r="A312" s="229"/>
      <c r="B312" s="6" t="s">
        <v>522</v>
      </c>
      <c r="C312" s="131">
        <v>3706019048</v>
      </c>
      <c r="D312" s="36" t="s">
        <v>258</v>
      </c>
      <c r="E312" s="13" t="s">
        <v>335</v>
      </c>
      <c r="F312" s="82" t="s">
        <v>220</v>
      </c>
      <c r="G312" s="83">
        <v>0.05</v>
      </c>
      <c r="H312" s="21">
        <v>14806.63</v>
      </c>
      <c r="I312" s="21">
        <v>14806.63</v>
      </c>
      <c r="J312" s="21">
        <v>16600.48</v>
      </c>
      <c r="K312" s="22">
        <f t="shared" si="259"/>
        <v>100</v>
      </c>
      <c r="L312" s="22">
        <f t="shared" si="259"/>
        <v>112.11518083453156</v>
      </c>
      <c r="M312" s="133">
        <f t="shared" si="260"/>
        <v>18243.927519999997</v>
      </c>
      <c r="N312" s="46">
        <v>3486.57</v>
      </c>
      <c r="O312" s="46">
        <v>3486.57</v>
      </c>
      <c r="P312" s="106">
        <v>3729.4</v>
      </c>
      <c r="Q312" s="47">
        <f t="shared" si="261"/>
        <v>100</v>
      </c>
      <c r="R312" s="47">
        <f t="shared" si="261"/>
        <v>106.96472464341747</v>
      </c>
      <c r="S312" s="139">
        <f t="shared" si="262"/>
        <v>4176.9279999999999</v>
      </c>
      <c r="T312" s="150">
        <f t="shared" si="263"/>
        <v>1.1199999999999999</v>
      </c>
      <c r="U312" s="254" t="s">
        <v>473</v>
      </c>
      <c r="V312" s="68">
        <f t="shared" si="264"/>
        <v>3320.54</v>
      </c>
      <c r="W312" s="68">
        <f t="shared" si="265"/>
        <v>3551.81</v>
      </c>
      <c r="X312" s="63">
        <f t="shared" si="266"/>
        <v>0.21395827108613727</v>
      </c>
    </row>
    <row r="313" spans="1:24" x14ac:dyDescent="0.2">
      <c r="A313" s="229"/>
      <c r="B313" s="6" t="s">
        <v>523</v>
      </c>
      <c r="C313" s="131">
        <v>3706019048</v>
      </c>
      <c r="D313" s="36" t="s">
        <v>258</v>
      </c>
      <c r="E313" s="13" t="s">
        <v>335</v>
      </c>
      <c r="F313" s="82" t="s">
        <v>220</v>
      </c>
      <c r="G313" s="83">
        <v>0.05</v>
      </c>
      <c r="H313" s="21">
        <v>9309.35</v>
      </c>
      <c r="I313" s="21">
        <v>9297.7900000000009</v>
      </c>
      <c r="J313" s="21">
        <v>9297.7900000000009</v>
      </c>
      <c r="K313" s="22">
        <f t="shared" si="259"/>
        <v>99.875823768576751</v>
      </c>
      <c r="L313" s="22">
        <f t="shared" si="259"/>
        <v>100</v>
      </c>
      <c r="M313" s="133">
        <f t="shared" si="260"/>
        <v>10218.271210000001</v>
      </c>
      <c r="N313" s="46">
        <v>3486.57</v>
      </c>
      <c r="O313" s="46">
        <v>3486.57</v>
      </c>
      <c r="P313" s="106">
        <v>3729.4</v>
      </c>
      <c r="Q313" s="47">
        <f t="shared" si="261"/>
        <v>100</v>
      </c>
      <c r="R313" s="47">
        <f t="shared" si="261"/>
        <v>106.96472464341747</v>
      </c>
      <c r="S313" s="139">
        <f t="shared" si="262"/>
        <v>4176.9279999999999</v>
      </c>
      <c r="T313" s="150">
        <f t="shared" si="263"/>
        <v>1.1199999999999999</v>
      </c>
      <c r="U313" s="254"/>
      <c r="V313" s="68">
        <f t="shared" si="264"/>
        <v>3320.54</v>
      </c>
      <c r="W313" s="68">
        <f t="shared" si="265"/>
        <v>3551.81</v>
      </c>
      <c r="X313" s="63">
        <f t="shared" si="266"/>
        <v>0.38200583149329032</v>
      </c>
    </row>
    <row r="314" spans="1:24" x14ac:dyDescent="0.2">
      <c r="A314" s="229"/>
      <c r="B314" s="6" t="s">
        <v>524</v>
      </c>
      <c r="C314" s="131">
        <v>3706019048</v>
      </c>
      <c r="D314" s="36" t="s">
        <v>258</v>
      </c>
      <c r="E314" s="13" t="s">
        <v>335</v>
      </c>
      <c r="F314" s="82" t="s">
        <v>220</v>
      </c>
      <c r="G314" s="83">
        <v>0.05</v>
      </c>
      <c r="H314" s="21">
        <v>14620.27</v>
      </c>
      <c r="I314" s="21">
        <v>14620.27</v>
      </c>
      <c r="J314" s="21">
        <v>17369.64</v>
      </c>
      <c r="K314" s="22">
        <f t="shared" si="259"/>
        <v>100</v>
      </c>
      <c r="L314" s="22">
        <f t="shared" si="259"/>
        <v>118.80519306414996</v>
      </c>
      <c r="M314" s="133">
        <f t="shared" si="260"/>
        <v>19089.234359999999</v>
      </c>
      <c r="N314" s="46">
        <v>3486.57</v>
      </c>
      <c r="O314" s="46">
        <v>3486.57</v>
      </c>
      <c r="P314" s="106">
        <v>3729.4</v>
      </c>
      <c r="Q314" s="47">
        <f t="shared" si="261"/>
        <v>100</v>
      </c>
      <c r="R314" s="47">
        <f t="shared" si="261"/>
        <v>106.96472464341747</v>
      </c>
      <c r="S314" s="139">
        <f t="shared" si="262"/>
        <v>4176.9279999999999</v>
      </c>
      <c r="T314" s="150">
        <f t="shared" si="263"/>
        <v>1.1199999999999999</v>
      </c>
      <c r="U314" s="254"/>
      <c r="V314" s="68">
        <f t="shared" si="264"/>
        <v>3320.54</v>
      </c>
      <c r="W314" s="68">
        <f t="shared" si="265"/>
        <v>3551.81</v>
      </c>
      <c r="X314" s="63">
        <f t="shared" si="266"/>
        <v>0.20448380047024578</v>
      </c>
    </row>
    <row r="315" spans="1:24" x14ac:dyDescent="0.2">
      <c r="A315" s="229"/>
      <c r="B315" s="6" t="s">
        <v>43</v>
      </c>
      <c r="C315" s="131">
        <v>3706019048</v>
      </c>
      <c r="D315" s="36" t="s">
        <v>258</v>
      </c>
      <c r="E315" s="13" t="s">
        <v>335</v>
      </c>
      <c r="F315" s="82" t="s">
        <v>220</v>
      </c>
      <c r="G315" s="83">
        <v>0.05</v>
      </c>
      <c r="H315" s="21">
        <v>11048.63</v>
      </c>
      <c r="I315" s="21">
        <v>11048.63</v>
      </c>
      <c r="J315" s="21">
        <v>11844.16</v>
      </c>
      <c r="K315" s="22">
        <f t="shared" si="259"/>
        <v>100</v>
      </c>
      <c r="L315" s="22">
        <f t="shared" si="259"/>
        <v>107.20025921765865</v>
      </c>
      <c r="M315" s="133">
        <f t="shared" si="260"/>
        <v>13016.73184</v>
      </c>
      <c r="N315" s="46">
        <v>3486.57</v>
      </c>
      <c r="O315" s="46">
        <v>3486.57</v>
      </c>
      <c r="P315" s="106">
        <v>3729.4</v>
      </c>
      <c r="Q315" s="47">
        <f t="shared" si="261"/>
        <v>100</v>
      </c>
      <c r="R315" s="47">
        <f t="shared" si="261"/>
        <v>106.96472464341747</v>
      </c>
      <c r="S315" s="139">
        <f t="shared" si="262"/>
        <v>4176.9279999999999</v>
      </c>
      <c r="T315" s="150">
        <f t="shared" si="263"/>
        <v>1.1199999999999999</v>
      </c>
      <c r="U315" s="254"/>
      <c r="V315" s="68">
        <f t="shared" si="264"/>
        <v>3320.54</v>
      </c>
      <c r="W315" s="68">
        <f t="shared" si="265"/>
        <v>3551.81</v>
      </c>
      <c r="X315" s="63">
        <f t="shared" si="266"/>
        <v>0.2998785899548807</v>
      </c>
    </row>
    <row r="316" spans="1:24" x14ac:dyDescent="0.2">
      <c r="A316" s="229"/>
      <c r="B316" s="6" t="s">
        <v>525</v>
      </c>
      <c r="C316" s="131">
        <v>3706019048</v>
      </c>
      <c r="D316" s="36" t="s">
        <v>258</v>
      </c>
      <c r="E316" s="13" t="s">
        <v>335</v>
      </c>
      <c r="F316" s="82" t="s">
        <v>220</v>
      </c>
      <c r="G316" s="83">
        <v>0.05</v>
      </c>
      <c r="H316" s="21">
        <v>12105.16</v>
      </c>
      <c r="I316" s="21">
        <v>12105.16</v>
      </c>
      <c r="J316" s="21">
        <v>13128.96</v>
      </c>
      <c r="K316" s="22">
        <f t="shared" si="259"/>
        <v>100</v>
      </c>
      <c r="L316" s="22">
        <f t="shared" si="259"/>
        <v>108.45755033390718</v>
      </c>
      <c r="M316" s="133">
        <f t="shared" si="260"/>
        <v>14428.727039999998</v>
      </c>
      <c r="N316" s="46">
        <v>3486.57</v>
      </c>
      <c r="O316" s="46">
        <v>3486.57</v>
      </c>
      <c r="P316" s="106">
        <v>3729.4</v>
      </c>
      <c r="Q316" s="47">
        <f t="shared" si="261"/>
        <v>100</v>
      </c>
      <c r="R316" s="47">
        <f t="shared" si="261"/>
        <v>106.96472464341747</v>
      </c>
      <c r="S316" s="139">
        <f t="shared" si="262"/>
        <v>4176.9279999999999</v>
      </c>
      <c r="T316" s="150">
        <f t="shared" si="263"/>
        <v>1.1199999999999999</v>
      </c>
      <c r="U316" s="254"/>
      <c r="V316" s="68">
        <f t="shared" si="264"/>
        <v>3320.54</v>
      </c>
      <c r="W316" s="68">
        <f t="shared" si="265"/>
        <v>3551.81</v>
      </c>
      <c r="X316" s="63">
        <f t="shared" si="266"/>
        <v>0.27053247172662576</v>
      </c>
    </row>
    <row r="317" spans="1:24" x14ac:dyDescent="0.2">
      <c r="A317" s="229"/>
      <c r="B317" s="6" t="s">
        <v>152</v>
      </c>
      <c r="C317" s="131">
        <v>3706019048</v>
      </c>
      <c r="D317" s="36" t="s">
        <v>258</v>
      </c>
      <c r="E317" s="13" t="s">
        <v>335</v>
      </c>
      <c r="F317" s="82" t="s">
        <v>118</v>
      </c>
      <c r="G317" s="83">
        <v>0.05</v>
      </c>
      <c r="H317" s="21">
        <v>4054.28</v>
      </c>
      <c r="I317" s="21">
        <v>4054.28</v>
      </c>
      <c r="J317" s="21">
        <v>4346.95</v>
      </c>
      <c r="K317" s="22">
        <f t="shared" si="259"/>
        <v>100</v>
      </c>
      <c r="L317" s="22">
        <f t="shared" si="259"/>
        <v>107.21879100604792</v>
      </c>
      <c r="M317" s="133">
        <f t="shared" si="260"/>
        <v>4777.2980499999994</v>
      </c>
      <c r="N317" s="47"/>
      <c r="O317" s="34"/>
      <c r="P317" s="34"/>
      <c r="Q317" s="47"/>
      <c r="R317" s="47"/>
      <c r="S317" s="138"/>
      <c r="T317" s="138"/>
      <c r="U317" s="254"/>
      <c r="W317" s="68"/>
      <c r="X317" s="63"/>
    </row>
    <row r="318" spans="1:24" ht="31.5" x14ac:dyDescent="0.2">
      <c r="A318" s="229"/>
      <c r="B318" s="6" t="s">
        <v>154</v>
      </c>
      <c r="C318" s="131">
        <v>3706019048</v>
      </c>
      <c r="D318" s="36" t="s">
        <v>260</v>
      </c>
      <c r="E318" s="13" t="s">
        <v>335</v>
      </c>
      <c r="F318" s="82" t="s">
        <v>220</v>
      </c>
      <c r="G318" s="83">
        <v>0.05</v>
      </c>
      <c r="H318" s="21">
        <v>1893.5</v>
      </c>
      <c r="I318" s="21">
        <v>1803.33</v>
      </c>
      <c r="J318" s="21">
        <v>1803.33</v>
      </c>
      <c r="K318" s="22">
        <f t="shared" si="259"/>
        <v>95.23791919725376</v>
      </c>
      <c r="L318" s="22">
        <f t="shared" si="259"/>
        <v>100</v>
      </c>
      <c r="M318" s="159">
        <f>J318*1.2</f>
        <v>2163.9959999999996</v>
      </c>
      <c r="N318" s="46">
        <v>1893.5</v>
      </c>
      <c r="O318" s="46">
        <v>1893.5</v>
      </c>
      <c r="P318" s="46">
        <v>1893.5</v>
      </c>
      <c r="Q318" s="47">
        <f>IFERROR(O318/N318*100,"")</f>
        <v>100</v>
      </c>
      <c r="R318" s="51">
        <f>IFERROR(P318/O318*100,"")</f>
        <v>100</v>
      </c>
      <c r="S318" s="139">
        <f t="shared" ref="S318" si="267">IF(G318="нет",MIN(M318,P318*S$4),MIN(M318*(1+G318),P318*S$4))</f>
        <v>2120.7199999999998</v>
      </c>
      <c r="T318" s="150">
        <f>S318/P318</f>
        <v>1.1199999999999999</v>
      </c>
      <c r="U318" s="124" t="s">
        <v>352</v>
      </c>
      <c r="V318" s="68">
        <f>IF(G318=20%,ROUND(O318/1.2,2),IF(G318=5%,ROUND(O318/1.05,2),O318))</f>
        <v>1803.33</v>
      </c>
      <c r="W318" s="68">
        <f>IF($G318=20%,ROUND(P318/1.2,2),IF($G318=5%,ROUND(P318/1.05,2),P318))</f>
        <v>1803.33</v>
      </c>
      <c r="X318" s="65">
        <f>IFERROR(W318/J318,"")</f>
        <v>1</v>
      </c>
    </row>
    <row r="319" spans="1:24" ht="31.5" hidden="1" outlineLevel="1" x14ac:dyDescent="0.2">
      <c r="A319" s="229"/>
      <c r="B319" s="6" t="s">
        <v>87</v>
      </c>
      <c r="C319" s="131">
        <v>3706019048</v>
      </c>
      <c r="D319" s="36" t="s">
        <v>338</v>
      </c>
      <c r="E319" s="13" t="s">
        <v>335</v>
      </c>
      <c r="F319" s="82" t="s">
        <v>118</v>
      </c>
      <c r="G319" s="83">
        <v>0.05</v>
      </c>
      <c r="H319" s="21">
        <v>467.87</v>
      </c>
      <c r="I319" s="21">
        <v>467.87</v>
      </c>
      <c r="J319" s="21">
        <v>501.41</v>
      </c>
      <c r="K319" s="22">
        <f t="shared" si="259"/>
        <v>100</v>
      </c>
      <c r="L319" s="22">
        <f t="shared" si="259"/>
        <v>107.16865796054461</v>
      </c>
      <c r="M319" s="133">
        <f t="shared" si="260"/>
        <v>551.04958999999997</v>
      </c>
      <c r="N319" s="47"/>
      <c r="O319" s="34"/>
      <c r="P319" s="34"/>
      <c r="Q319" s="34"/>
      <c r="R319" s="34"/>
      <c r="S319" s="138"/>
      <c r="T319" s="138"/>
      <c r="U319" s="254" t="s">
        <v>402</v>
      </c>
      <c r="W319" s="68"/>
      <c r="X319" s="63"/>
    </row>
    <row r="320" spans="1:24" ht="31.5" hidden="1" outlineLevel="1" x14ac:dyDescent="0.2">
      <c r="A320" s="229"/>
      <c r="B320" s="6" t="s">
        <v>106</v>
      </c>
      <c r="C320" s="131">
        <v>3706019048</v>
      </c>
      <c r="D320" s="36" t="s">
        <v>338</v>
      </c>
      <c r="E320" s="13" t="s">
        <v>335</v>
      </c>
      <c r="F320" s="82" t="s">
        <v>118</v>
      </c>
      <c r="G320" s="83">
        <v>0.05</v>
      </c>
      <c r="H320" s="21">
        <v>3519.75</v>
      </c>
      <c r="I320" s="21">
        <v>2353.0500000000002</v>
      </c>
      <c r="J320" s="21">
        <v>2668.78</v>
      </c>
      <c r="K320" s="22">
        <f t="shared" si="259"/>
        <v>66.852759428936707</v>
      </c>
      <c r="L320" s="22">
        <f t="shared" si="259"/>
        <v>113.41790442192048</v>
      </c>
      <c r="M320" s="133">
        <f t="shared" si="260"/>
        <v>2932.9892199999999</v>
      </c>
      <c r="N320" s="47"/>
      <c r="O320" s="34"/>
      <c r="P320" s="34"/>
      <c r="Q320" s="34"/>
      <c r="R320" s="34"/>
      <c r="S320" s="138"/>
      <c r="T320" s="138"/>
      <c r="U320" s="254"/>
      <c r="W320" s="68"/>
      <c r="X320" s="63"/>
    </row>
    <row r="321" spans="1:24 16384:16384" collapsed="1" x14ac:dyDescent="0.2">
      <c r="A321" s="229"/>
      <c r="B321" s="5" t="s">
        <v>401</v>
      </c>
      <c r="C321" s="131">
        <v>3700020495</v>
      </c>
      <c r="D321" s="72"/>
      <c r="E321" s="43"/>
      <c r="F321" s="12"/>
      <c r="G321" s="77"/>
      <c r="H321" s="21"/>
      <c r="I321" s="23"/>
      <c r="J321" s="23"/>
      <c r="K321" s="21" t="str">
        <f t="shared" si="259"/>
        <v/>
      </c>
      <c r="L321" s="21" t="str">
        <f t="shared" si="259"/>
        <v/>
      </c>
      <c r="M321" s="133"/>
      <c r="N321" s="46"/>
      <c r="O321" s="48"/>
      <c r="P321" s="46"/>
      <c r="Q321" s="47"/>
      <c r="R321" s="47"/>
      <c r="S321" s="139"/>
      <c r="T321" s="139"/>
      <c r="U321" s="254" t="s">
        <v>474</v>
      </c>
      <c r="W321" s="68"/>
      <c r="X321" s="63"/>
    </row>
    <row r="322" spans="1:24 16384:16384" ht="31.5" hidden="1" outlineLevel="1" x14ac:dyDescent="0.2">
      <c r="A322" s="229"/>
      <c r="B322" s="6" t="s">
        <v>526</v>
      </c>
      <c r="C322" s="131">
        <v>3700020495</v>
      </c>
      <c r="D322" s="36" t="s">
        <v>341</v>
      </c>
      <c r="E322" s="13" t="s">
        <v>335</v>
      </c>
      <c r="F322" s="12" t="s">
        <v>117</v>
      </c>
      <c r="G322" s="77" t="s">
        <v>387</v>
      </c>
      <c r="H322" s="21">
        <v>4092.48</v>
      </c>
      <c r="I322" s="21">
        <v>4092.48</v>
      </c>
      <c r="J322" s="21">
        <v>4623.12</v>
      </c>
      <c r="K322" s="21">
        <f t="shared" si="259"/>
        <v>100</v>
      </c>
      <c r="L322" s="21">
        <f t="shared" si="259"/>
        <v>112.96622097114708</v>
      </c>
      <c r="M322" s="133">
        <f t="shared" ref="M322:M324" si="268">J322*M$4</f>
        <v>5080.8088799999996</v>
      </c>
      <c r="N322" s="47"/>
      <c r="O322" s="34"/>
      <c r="P322" s="34"/>
      <c r="Q322" s="34"/>
      <c r="R322" s="34"/>
      <c r="S322" s="138"/>
      <c r="T322" s="138"/>
      <c r="U322" s="254"/>
      <c r="W322" s="68"/>
      <c r="X322" s="63"/>
    </row>
    <row r="323" spans="1:24 16384:16384" collapsed="1" x14ac:dyDescent="0.2">
      <c r="A323" s="229"/>
      <c r="B323" s="6" t="s">
        <v>527</v>
      </c>
      <c r="C323" s="131">
        <v>3700020495</v>
      </c>
      <c r="D323" s="36" t="s">
        <v>341</v>
      </c>
      <c r="E323" s="13" t="s">
        <v>335</v>
      </c>
      <c r="F323" s="12" t="s">
        <v>117</v>
      </c>
      <c r="G323" s="77" t="s">
        <v>387</v>
      </c>
      <c r="H323" s="21">
        <v>4560.3500000000004</v>
      </c>
      <c r="I323" s="21">
        <v>4560.3500000000004</v>
      </c>
      <c r="J323" s="21">
        <v>5172.99</v>
      </c>
      <c r="K323" s="21">
        <f t="shared" si="259"/>
        <v>100</v>
      </c>
      <c r="L323" s="21">
        <f t="shared" si="259"/>
        <v>113.43405659653314</v>
      </c>
      <c r="M323" s="133">
        <f t="shared" si="268"/>
        <v>5685.1160099999997</v>
      </c>
      <c r="N323" s="46">
        <v>3457.17</v>
      </c>
      <c r="O323" s="46">
        <v>3457.17</v>
      </c>
      <c r="P323" s="37">
        <v>3729.4</v>
      </c>
      <c r="Q323" s="47">
        <f>IFERROR(O323/N323*100,"")</f>
        <v>100</v>
      </c>
      <c r="R323" s="47">
        <f>IFERROR(P323/O323*100,"")</f>
        <v>107.87435966411833</v>
      </c>
      <c r="S323" s="139">
        <f t="shared" ref="S323" si="269">IF(G323="нет",MIN(M323,P323*S$4),MIN(M323*(1+G323),P323*S$4))</f>
        <v>4176.9279999999999</v>
      </c>
      <c r="T323" s="150">
        <f>S323/P323</f>
        <v>1.1199999999999999</v>
      </c>
      <c r="U323" s="254"/>
      <c r="V323" s="68">
        <f>IF(G323=20%,ROUND(O323/1.2,2),IF(G323=5%,ROUND(O323/1.05,2),O323))</f>
        <v>3457.17</v>
      </c>
      <c r="W323" s="68">
        <f>IF($G323=20%,ROUND(P323/1.2,2),IF($G323=5%,ROUND(P323/1.05,2),P323))</f>
        <v>3729.4</v>
      </c>
      <c r="X323" s="63">
        <f>IFERROR(W323/J323,"")</f>
        <v>0.72093702094919965</v>
      </c>
    </row>
    <row r="324" spans="1:24 16384:16384" ht="31.5" hidden="1" outlineLevel="1" x14ac:dyDescent="0.2">
      <c r="A324" s="229"/>
      <c r="B324" s="6" t="s">
        <v>528</v>
      </c>
      <c r="C324" s="131">
        <v>3700020495</v>
      </c>
      <c r="D324" s="36" t="s">
        <v>341</v>
      </c>
      <c r="E324" s="13" t="s">
        <v>335</v>
      </c>
      <c r="F324" s="12" t="s">
        <v>117</v>
      </c>
      <c r="G324" s="77" t="s">
        <v>387</v>
      </c>
      <c r="H324" s="21">
        <v>7359.76</v>
      </c>
      <c r="I324" s="21">
        <v>7359.76</v>
      </c>
      <c r="J324" s="21">
        <v>8438.9699999999993</v>
      </c>
      <c r="K324" s="21">
        <f t="shared" si="259"/>
        <v>100</v>
      </c>
      <c r="L324" s="21">
        <f t="shared" si="259"/>
        <v>114.663657510571</v>
      </c>
      <c r="M324" s="133">
        <f t="shared" si="268"/>
        <v>9274.4280299999991</v>
      </c>
      <c r="N324" s="46"/>
      <c r="O324" s="46"/>
      <c r="P324" s="48"/>
      <c r="Q324" s="48"/>
      <c r="R324" s="48"/>
      <c r="S324" s="139"/>
      <c r="T324" s="139"/>
      <c r="U324" s="254"/>
      <c r="W324" s="68"/>
      <c r="X324" s="63"/>
    </row>
    <row r="325" spans="1:24 16384:16384" collapsed="1" x14ac:dyDescent="0.2">
      <c r="A325" s="229"/>
      <c r="B325" s="6" t="s">
        <v>529</v>
      </c>
      <c r="C325" s="131">
        <v>3700020495</v>
      </c>
      <c r="D325" s="36" t="s">
        <v>341</v>
      </c>
      <c r="E325" s="13" t="s">
        <v>335</v>
      </c>
      <c r="F325" s="12" t="s">
        <v>117</v>
      </c>
      <c r="G325" s="77" t="s">
        <v>387</v>
      </c>
      <c r="H325" s="21">
        <v>9992.9</v>
      </c>
      <c r="I325" s="21">
        <v>9702.5499999999993</v>
      </c>
      <c r="J325" s="21">
        <v>9889.5499999999993</v>
      </c>
      <c r="K325" s="21">
        <f t="shared" si="259"/>
        <v>97.094437050305714</v>
      </c>
      <c r="L325" s="21">
        <f t="shared" si="259"/>
        <v>101.92732838274475</v>
      </c>
      <c r="M325" s="133"/>
      <c r="N325" s="46"/>
      <c r="O325" s="46"/>
      <c r="P325" s="46"/>
      <c r="Q325" s="47"/>
      <c r="R325" s="47"/>
      <c r="S325" s="139"/>
      <c r="T325" s="139"/>
      <c r="U325" s="254"/>
      <c r="W325" s="68"/>
      <c r="X325" s="63"/>
    </row>
    <row r="326" spans="1:24 16384:16384" ht="47.25" x14ac:dyDescent="0.2">
      <c r="A326" s="229"/>
      <c r="B326" s="20" t="s">
        <v>404</v>
      </c>
      <c r="C326" s="131">
        <v>3700020495</v>
      </c>
      <c r="D326" s="36" t="s">
        <v>341</v>
      </c>
      <c r="E326" s="13" t="s">
        <v>335</v>
      </c>
      <c r="F326" s="12" t="s">
        <v>117</v>
      </c>
      <c r="G326" s="77" t="s">
        <v>387</v>
      </c>
      <c r="H326" s="21"/>
      <c r="I326" s="21"/>
      <c r="J326" s="21"/>
      <c r="K326" s="21"/>
      <c r="L326" s="21"/>
      <c r="M326" s="133">
        <f>J325*M$4</f>
        <v>10868.615449999999</v>
      </c>
      <c r="N326" s="46">
        <v>3486.57</v>
      </c>
      <c r="O326" s="46">
        <v>3486.57</v>
      </c>
      <c r="P326" s="37">
        <v>3729.4</v>
      </c>
      <c r="Q326" s="47">
        <f t="shared" ref="Q326:R328" si="270">IFERROR(O326/N326*100,"")</f>
        <v>100</v>
      </c>
      <c r="R326" s="47">
        <f t="shared" si="270"/>
        <v>106.96472464341747</v>
      </c>
      <c r="S326" s="139">
        <f t="shared" ref="S326" si="271">IF(G326="нет",MIN(M326,P326*S$4),MIN(M326*(1+G326),P326*S$4))</f>
        <v>4176.9279999999999</v>
      </c>
      <c r="T326" s="150">
        <f>S326/P326</f>
        <v>1.1199999999999999</v>
      </c>
      <c r="U326" s="254"/>
      <c r="V326" s="68">
        <f>IF(G326=20%,ROUND(O326/1.2,2),IF(G326=5%,ROUND(O326/1.05,2),O326))</f>
        <v>3486.57</v>
      </c>
      <c r="W326" s="68">
        <f t="shared" ref="W326" si="272">IF($G326=20%,ROUND(P326/1.2,2),IF($G326=5%,ROUND(P326/1.05,2),P326))</f>
        <v>3729.4</v>
      </c>
      <c r="X326" s="63">
        <f>IFERROR(W326/J324,"")</f>
        <v>0.44192596963847486</v>
      </c>
    </row>
    <row r="327" spans="1:24 16384:16384" ht="47.25" hidden="1" outlineLevel="1" x14ac:dyDescent="0.2">
      <c r="A327" s="229"/>
      <c r="B327" s="20" t="s">
        <v>403</v>
      </c>
      <c r="C327" s="131">
        <v>3700020495</v>
      </c>
      <c r="D327" s="36" t="s">
        <v>341</v>
      </c>
      <c r="E327" s="13" t="s">
        <v>335</v>
      </c>
      <c r="F327" s="12" t="s">
        <v>117</v>
      </c>
      <c r="G327" s="77" t="s">
        <v>387</v>
      </c>
      <c r="H327" s="21"/>
      <c r="I327" s="21"/>
      <c r="J327" s="21"/>
      <c r="K327" s="21"/>
      <c r="L327" s="21"/>
      <c r="M327" s="133"/>
      <c r="N327" s="46">
        <v>9702.5499999999993</v>
      </c>
      <c r="O327" s="46">
        <v>9702.5499999999993</v>
      </c>
      <c r="P327" s="46">
        <v>9889.5499999999993</v>
      </c>
      <c r="Q327" s="47">
        <f t="shared" si="270"/>
        <v>100</v>
      </c>
      <c r="R327" s="47">
        <f t="shared" si="270"/>
        <v>101.92732838274475</v>
      </c>
      <c r="S327" s="139">
        <f t="shared" ref="S327:S328" si="273">IF(G327="нет",MIN(M327,P327*S$4),MIN(M327*(1+G327),P327*S$4))</f>
        <v>11076.295999999998</v>
      </c>
      <c r="T327" s="150">
        <f t="shared" ref="T327:T328" si="274">S327/P327</f>
        <v>1.1199999999999999</v>
      </c>
      <c r="U327" s="254"/>
      <c r="W327" s="68"/>
      <c r="X327" s="65"/>
    </row>
    <row r="328" spans="1:24 16384:16384" collapsed="1" x14ac:dyDescent="0.2">
      <c r="A328" s="229"/>
      <c r="B328" s="6" t="s">
        <v>306</v>
      </c>
      <c r="C328" s="131">
        <v>3700020495</v>
      </c>
      <c r="D328" s="36" t="s">
        <v>341</v>
      </c>
      <c r="E328" s="13" t="s">
        <v>335</v>
      </c>
      <c r="F328" s="12" t="s">
        <v>117</v>
      </c>
      <c r="G328" s="77" t="s">
        <v>387</v>
      </c>
      <c r="H328" s="21">
        <v>13909.82</v>
      </c>
      <c r="I328" s="21">
        <v>13909.82</v>
      </c>
      <c r="J328" s="21">
        <v>14754.71</v>
      </c>
      <c r="K328" s="21">
        <f t="shared" ref="K328:L328" si="275">IFERROR(I328/H328*100,"")</f>
        <v>100</v>
      </c>
      <c r="L328" s="21">
        <f t="shared" si="275"/>
        <v>106.07405415742259</v>
      </c>
      <c r="M328" s="133">
        <f>J328*M$4</f>
        <v>16215.426289999999</v>
      </c>
      <c r="N328" s="46">
        <v>3486.57</v>
      </c>
      <c r="O328" s="46">
        <v>3486.57</v>
      </c>
      <c r="P328" s="37">
        <v>3729.4</v>
      </c>
      <c r="Q328" s="47">
        <f t="shared" si="270"/>
        <v>100</v>
      </c>
      <c r="R328" s="47">
        <f t="shared" si="270"/>
        <v>106.96472464341747</v>
      </c>
      <c r="S328" s="139">
        <f t="shared" si="273"/>
        <v>4176.9279999999999</v>
      </c>
      <c r="T328" s="150">
        <f t="shared" si="274"/>
        <v>1.1199999999999999</v>
      </c>
      <c r="U328" s="254"/>
      <c r="V328" s="68">
        <f>IF(G328=20%,ROUND(O328/1.2,2),IF(G328=5%,ROUND(O328/1.05,2),O328))</f>
        <v>3486.57</v>
      </c>
      <c r="W328" s="68">
        <f>IF($G328=20%,ROUND(P328/1.2,2),IF($G328=5%,ROUND(P328/1.05,2),P328))</f>
        <v>3729.4</v>
      </c>
      <c r="X328" s="63">
        <f>IFERROR(W328/J328,"")</f>
        <v>0.25275996613962592</v>
      </c>
    </row>
    <row r="329" spans="1:24 16384:16384" x14ac:dyDescent="0.2">
      <c r="A329" s="229"/>
      <c r="B329" s="49" t="s">
        <v>274</v>
      </c>
      <c r="C329" s="8">
        <v>3702070999</v>
      </c>
      <c r="D329" s="36"/>
      <c r="E329" s="13"/>
      <c r="F329" s="12"/>
      <c r="G329" s="77"/>
      <c r="H329" s="21"/>
      <c r="I329" s="21"/>
      <c r="J329" s="21"/>
      <c r="K329" s="21"/>
      <c r="L329" s="21"/>
      <c r="M329" s="133"/>
      <c r="N329" s="46"/>
      <c r="O329" s="46"/>
      <c r="P329" s="46"/>
      <c r="Q329" s="47"/>
      <c r="R329" s="47"/>
      <c r="S329" s="139"/>
      <c r="T329" s="139"/>
      <c r="U329" s="124"/>
      <c r="W329" s="68"/>
      <c r="X329" s="63"/>
    </row>
    <row r="330" spans="1:24 16384:16384" ht="30" x14ac:dyDescent="0.2">
      <c r="A330" s="229"/>
      <c r="B330" s="6" t="s">
        <v>273</v>
      </c>
      <c r="C330" s="8">
        <v>3702070999</v>
      </c>
      <c r="D330" s="36" t="s">
        <v>265</v>
      </c>
      <c r="E330" s="13" t="s">
        <v>335</v>
      </c>
      <c r="F330" s="12" t="s">
        <v>220</v>
      </c>
      <c r="G330" s="77">
        <v>0.2</v>
      </c>
      <c r="H330" s="21">
        <v>5815.86</v>
      </c>
      <c r="I330" s="21">
        <v>5815.86</v>
      </c>
      <c r="J330" s="21">
        <v>6467.64</v>
      </c>
      <c r="K330" s="22">
        <f t="shared" ref="K330:L342" si="276">IFERROR(I330/H330*100,"")</f>
        <v>100</v>
      </c>
      <c r="L330" s="22">
        <f t="shared" si="276"/>
        <v>111.20694101990077</v>
      </c>
      <c r="M330" s="133">
        <f>J330*M$4</f>
        <v>7107.9363600000006</v>
      </c>
      <c r="N330" s="46">
        <v>2791.89</v>
      </c>
      <c r="O330" s="46">
        <v>2791.89</v>
      </c>
      <c r="P330" s="46">
        <v>3177.17</v>
      </c>
      <c r="Q330" s="47">
        <f>IFERROR(O330/N330*100,"")</f>
        <v>100</v>
      </c>
      <c r="R330" s="47">
        <f>IFERROR(P330/O330*100,"")</f>
        <v>113.79997062921534</v>
      </c>
      <c r="S330" s="139">
        <f t="shared" ref="S330" si="277">IF(G330="нет",MIN(M330,P330*S$4),MIN(M330*(1+G330),P330*S$4))</f>
        <v>3558.4303999999997</v>
      </c>
      <c r="T330" s="150">
        <f>S330/P330</f>
        <v>1.1199999999999999</v>
      </c>
      <c r="U330" s="124" t="s">
        <v>488</v>
      </c>
      <c r="V330" s="68">
        <f>IF(G330=20%,ROUND(O330/1.2,2),IF(G330=5%,ROUND(O330/1.05,2),O330))</f>
        <v>2326.58</v>
      </c>
      <c r="W330" s="68">
        <f>IF($G330=20%,ROUND(P330/1.2,2),IF($G330=5%,ROUND(P330/1.05,2),P330))</f>
        <v>2647.64</v>
      </c>
      <c r="X330" s="63">
        <f>IFERROR(W330/J330,"")</f>
        <v>0.40936724987785339</v>
      </c>
    </row>
    <row r="331" spans="1:24 16384:16384" hidden="1" outlineLevel="1" x14ac:dyDescent="0.2">
      <c r="A331" s="229"/>
      <c r="B331" s="5" t="s">
        <v>264</v>
      </c>
      <c r="C331" s="8">
        <v>3706025933</v>
      </c>
      <c r="D331" s="36"/>
      <c r="E331" s="43"/>
      <c r="F331" s="12"/>
      <c r="G331" s="77"/>
      <c r="H331" s="21"/>
      <c r="I331" s="23"/>
      <c r="J331" s="23"/>
      <c r="K331" s="22" t="str">
        <f t="shared" si="276"/>
        <v/>
      </c>
      <c r="L331" s="22" t="str">
        <f t="shared" si="276"/>
        <v/>
      </c>
      <c r="M331" s="133"/>
      <c r="N331" s="47"/>
      <c r="O331" s="34"/>
      <c r="P331" s="47"/>
      <c r="Q331" s="47" t="str">
        <f>IFERROR(O331/N331*100,"")</f>
        <v/>
      </c>
      <c r="R331" s="47" t="str">
        <f>IFERROR(P331/O331*100,"")</f>
        <v/>
      </c>
      <c r="S331" s="138"/>
      <c r="T331" s="138"/>
      <c r="U331" s="264" t="s">
        <v>354</v>
      </c>
      <c r="V331" s="102"/>
      <c r="W331" s="68"/>
      <c r="X331" s="63"/>
      <c r="XFD331" s="170">
        <f>SUM(C331:XFC331)</f>
        <v>3706025933</v>
      </c>
    </row>
    <row r="332" spans="1:24 16384:16384" hidden="1" outlineLevel="1" x14ac:dyDescent="0.2">
      <c r="A332" s="229"/>
      <c r="B332" s="50" t="s">
        <v>88</v>
      </c>
      <c r="C332" s="8">
        <v>3706025933</v>
      </c>
      <c r="D332" s="36" t="s">
        <v>265</v>
      </c>
      <c r="E332" s="13" t="s">
        <v>335</v>
      </c>
      <c r="F332" s="12" t="s">
        <v>117</v>
      </c>
      <c r="G332" s="77" t="s">
        <v>387</v>
      </c>
      <c r="H332" s="21">
        <v>615.76</v>
      </c>
      <c r="I332" s="21">
        <v>615.76</v>
      </c>
      <c r="J332" s="21">
        <v>721.04</v>
      </c>
      <c r="K332" s="21">
        <f t="shared" si="276"/>
        <v>100</v>
      </c>
      <c r="L332" s="21">
        <f t="shared" si="276"/>
        <v>117.09757048200598</v>
      </c>
      <c r="M332" s="133">
        <f>J332*M$4</f>
        <v>792.42295999999999</v>
      </c>
      <c r="N332" s="47"/>
      <c r="O332" s="47"/>
      <c r="P332" s="47"/>
      <c r="Q332" s="47"/>
      <c r="R332" s="47"/>
      <c r="S332" s="138"/>
      <c r="T332" s="138"/>
      <c r="U332" s="264"/>
      <c r="V332" s="102"/>
      <c r="W332" s="68"/>
      <c r="X332" s="63"/>
      <c r="XFD332" s="170">
        <f>SUM(C332:XFC332)</f>
        <v>3706028895.0805306</v>
      </c>
    </row>
    <row r="333" spans="1:24 16384:16384" collapsed="1" x14ac:dyDescent="0.2">
      <c r="A333" s="229" t="s">
        <v>77</v>
      </c>
      <c r="B333" s="5" t="s">
        <v>40</v>
      </c>
      <c r="C333" s="8">
        <v>3706001241</v>
      </c>
      <c r="D333" s="36"/>
      <c r="E333" s="43"/>
      <c r="F333" s="12"/>
      <c r="G333" s="77"/>
      <c r="H333" s="25"/>
      <c r="I333" s="23"/>
      <c r="J333" s="23"/>
      <c r="K333" s="26" t="str">
        <f t="shared" si="276"/>
        <v/>
      </c>
      <c r="L333" s="26" t="str">
        <f t="shared" si="276"/>
        <v/>
      </c>
      <c r="M333" s="154"/>
      <c r="N333" s="32"/>
      <c r="O333" s="41"/>
      <c r="P333" s="32"/>
      <c r="Q333" s="32" t="str">
        <f t="shared" ref="Q333:R342" si="278">IFERROR(O333/N333*100,"")</f>
        <v/>
      </c>
      <c r="R333" s="32" t="str">
        <f t="shared" si="278"/>
        <v/>
      </c>
      <c r="S333" s="140"/>
      <c r="T333" s="140"/>
      <c r="U333" s="254" t="s">
        <v>356</v>
      </c>
      <c r="W333" s="68"/>
      <c r="X333" s="63"/>
    </row>
    <row r="334" spans="1:24 16384:16384" x14ac:dyDescent="0.2">
      <c r="A334" s="229"/>
      <c r="B334" s="6" t="s">
        <v>236</v>
      </c>
      <c r="C334" s="8">
        <v>3706001241</v>
      </c>
      <c r="D334" s="36" t="s">
        <v>258</v>
      </c>
      <c r="E334" s="13" t="s">
        <v>335</v>
      </c>
      <c r="F334" s="12" t="s">
        <v>220</v>
      </c>
      <c r="G334" s="77">
        <v>0.2</v>
      </c>
      <c r="H334" s="21">
        <v>2263.0700000000002</v>
      </c>
      <c r="I334" s="21">
        <v>2185.94</v>
      </c>
      <c r="J334" s="21">
        <v>2185.94</v>
      </c>
      <c r="K334" s="22">
        <f t="shared" si="276"/>
        <v>96.59179786749857</v>
      </c>
      <c r="L334" s="22">
        <f t="shared" si="276"/>
        <v>100</v>
      </c>
      <c r="M334" s="159">
        <f>'[24]12 Расчет тарифа'!$F$170</f>
        <v>2698.4991816290931</v>
      </c>
      <c r="N334" s="46">
        <v>2440.9699999999998</v>
      </c>
      <c r="O334" s="46">
        <v>2440.9699999999998</v>
      </c>
      <c r="P334" s="46">
        <v>2623.13</v>
      </c>
      <c r="Q334" s="47">
        <f t="shared" si="278"/>
        <v>100</v>
      </c>
      <c r="R334" s="51">
        <f t="shared" si="278"/>
        <v>107.46260707833362</v>
      </c>
      <c r="S334" s="139">
        <f t="shared" ref="S334:S339" si="279">IF(G334="нет",MIN(M334,P334*S$4),MIN(M334*(1+G334),P334*S$4))</f>
        <v>2937.9055999999996</v>
      </c>
      <c r="T334" s="150">
        <f t="shared" ref="T334:T339" si="280">S334/P334</f>
        <v>1.1199999999999999</v>
      </c>
      <c r="U334" s="254"/>
      <c r="V334" s="68">
        <f t="shared" ref="V334:V339" si="281">IF(G334=20%,ROUND(O334/1.2,2),IF(G334=5%,ROUND(O334/1.05,2),O334))</f>
        <v>2034.14</v>
      </c>
      <c r="W334" s="68">
        <f t="shared" ref="W334:W339" si="282">IF($G334=20%,ROUND(P334/1.2,2),IF($G334=5%,ROUND(P334/1.05,2),P334))</f>
        <v>2185.94</v>
      </c>
      <c r="X334" s="65">
        <f t="shared" ref="X334:X339" si="283">IFERROR(W334/J334,"")</f>
        <v>1</v>
      </c>
    </row>
    <row r="335" spans="1:24 16384:16384" x14ac:dyDescent="0.2">
      <c r="A335" s="229"/>
      <c r="B335" s="6" t="s">
        <v>227</v>
      </c>
      <c r="C335" s="8">
        <v>3706001241</v>
      </c>
      <c r="D335" s="36" t="s">
        <v>258</v>
      </c>
      <c r="E335" s="13" t="s">
        <v>335</v>
      </c>
      <c r="F335" s="12" t="s">
        <v>220</v>
      </c>
      <c r="G335" s="77">
        <v>0.2</v>
      </c>
      <c r="H335" s="21">
        <v>2392.44</v>
      </c>
      <c r="I335" s="21">
        <v>2392.44</v>
      </c>
      <c r="J335" s="21">
        <v>2615.87</v>
      </c>
      <c r="K335" s="22">
        <f t="shared" si="276"/>
        <v>100</v>
      </c>
      <c r="L335" s="22">
        <f t="shared" si="276"/>
        <v>109.3390011870726</v>
      </c>
      <c r="M335" s="159">
        <f>'[24]12 Расчет тарифа'!$F$171</f>
        <v>2940.662435862861</v>
      </c>
      <c r="N335" s="46">
        <v>2655.86</v>
      </c>
      <c r="O335" s="46">
        <v>2655.86</v>
      </c>
      <c r="P335" s="46">
        <v>3022.37</v>
      </c>
      <c r="Q335" s="47">
        <f t="shared" si="278"/>
        <v>100</v>
      </c>
      <c r="R335" s="47">
        <f t="shared" si="278"/>
        <v>113.80004970141498</v>
      </c>
      <c r="S335" s="139">
        <f t="shared" si="279"/>
        <v>3385.0543999999995</v>
      </c>
      <c r="T335" s="150">
        <f t="shared" si="280"/>
        <v>1.1199999999999999</v>
      </c>
      <c r="U335" s="254"/>
      <c r="V335" s="68">
        <f t="shared" si="281"/>
        <v>2213.2199999999998</v>
      </c>
      <c r="W335" s="68">
        <f t="shared" si="282"/>
        <v>2518.64</v>
      </c>
      <c r="X335" s="63">
        <f t="shared" si="283"/>
        <v>0.9628307217101767</v>
      </c>
    </row>
    <row r="336" spans="1:24 16384:16384" x14ac:dyDescent="0.2">
      <c r="A336" s="229"/>
      <c r="B336" s="5" t="s">
        <v>92</v>
      </c>
      <c r="C336" s="8">
        <v>7729314745</v>
      </c>
      <c r="D336" s="36" t="s">
        <v>257</v>
      </c>
      <c r="E336" s="13" t="s">
        <v>335</v>
      </c>
      <c r="F336" s="12" t="s">
        <v>220</v>
      </c>
      <c r="G336" s="77">
        <v>0.2</v>
      </c>
      <c r="H336" s="21">
        <v>3496.42</v>
      </c>
      <c r="I336" s="21">
        <v>3496.42</v>
      </c>
      <c r="J336" s="21">
        <v>4018.67</v>
      </c>
      <c r="K336" s="22">
        <f t="shared" si="276"/>
        <v>100</v>
      </c>
      <c r="L336" s="22">
        <f t="shared" si="276"/>
        <v>114.93670668855572</v>
      </c>
      <c r="M336" s="133">
        <f t="shared" ref="M336:M339" si="284">J336*M$4</f>
        <v>4416.5183299999999</v>
      </c>
      <c r="N336" s="46">
        <v>2655.85</v>
      </c>
      <c r="O336" s="46">
        <v>2655.85</v>
      </c>
      <c r="P336" s="46">
        <v>3022.36</v>
      </c>
      <c r="Q336" s="47">
        <f t="shared" si="278"/>
        <v>100</v>
      </c>
      <c r="R336" s="47">
        <f t="shared" si="278"/>
        <v>113.80010166236798</v>
      </c>
      <c r="S336" s="139">
        <f t="shared" si="279"/>
        <v>3385.0431999999996</v>
      </c>
      <c r="T336" s="150">
        <f t="shared" si="280"/>
        <v>1.1199999999999999</v>
      </c>
      <c r="U336" s="124" t="s">
        <v>366</v>
      </c>
      <c r="V336" s="68">
        <f t="shared" si="281"/>
        <v>2213.21</v>
      </c>
      <c r="W336" s="68">
        <f t="shared" si="282"/>
        <v>2518.63</v>
      </c>
      <c r="X336" s="63">
        <f t="shared" si="283"/>
        <v>0.62673222732894218</v>
      </c>
    </row>
    <row r="337" spans="1:24" x14ac:dyDescent="0.2">
      <c r="A337" s="229"/>
      <c r="B337" s="5" t="s">
        <v>41</v>
      </c>
      <c r="C337" s="8">
        <v>3706008060</v>
      </c>
      <c r="D337" s="36" t="s">
        <v>258</v>
      </c>
      <c r="E337" s="13" t="s">
        <v>335</v>
      </c>
      <c r="F337" s="12" t="s">
        <v>220</v>
      </c>
      <c r="G337" s="77">
        <v>0.2</v>
      </c>
      <c r="H337" s="21">
        <v>1556.68</v>
      </c>
      <c r="I337" s="21">
        <v>1556.68</v>
      </c>
      <c r="J337" s="21">
        <v>1711.55</v>
      </c>
      <c r="K337" s="22">
        <f t="shared" si="276"/>
        <v>100</v>
      </c>
      <c r="L337" s="22">
        <f t="shared" si="276"/>
        <v>109.94873705578539</v>
      </c>
      <c r="M337" s="159">
        <v>2051.7145643645554</v>
      </c>
      <c r="N337" s="46">
        <v>1868.02</v>
      </c>
      <c r="O337" s="46">
        <v>1868.02</v>
      </c>
      <c r="P337" s="46">
        <v>2053.86</v>
      </c>
      <c r="Q337" s="47">
        <f t="shared" si="278"/>
        <v>100</v>
      </c>
      <c r="R337" s="51">
        <f t="shared" si="278"/>
        <v>109.94850162203831</v>
      </c>
      <c r="S337" s="139">
        <f t="shared" si="279"/>
        <v>2300.3231999999998</v>
      </c>
      <c r="T337" s="150">
        <f t="shared" si="280"/>
        <v>1.1199999999999999</v>
      </c>
      <c r="U337" s="124" t="s">
        <v>355</v>
      </c>
      <c r="V337" s="68">
        <f t="shared" si="281"/>
        <v>1556.68</v>
      </c>
      <c r="W337" s="68">
        <f t="shared" si="282"/>
        <v>1711.55</v>
      </c>
      <c r="X337" s="65">
        <f t="shared" si="283"/>
        <v>1</v>
      </c>
    </row>
    <row r="338" spans="1:24" ht="15.75" customHeight="1" x14ac:dyDescent="0.2">
      <c r="A338" s="229" t="s">
        <v>2</v>
      </c>
      <c r="B338" s="5" t="s">
        <v>155</v>
      </c>
      <c r="C338" s="8">
        <v>3702221422</v>
      </c>
      <c r="D338" s="36" t="s">
        <v>258</v>
      </c>
      <c r="E338" s="13" t="s">
        <v>335</v>
      </c>
      <c r="F338" s="12" t="s">
        <v>220</v>
      </c>
      <c r="G338" s="77">
        <v>0.2</v>
      </c>
      <c r="H338" s="21">
        <v>3842.92</v>
      </c>
      <c r="I338" s="21">
        <v>3803.8</v>
      </c>
      <c r="J338" s="21">
        <v>3863.23</v>
      </c>
      <c r="K338" s="22">
        <f t="shared" si="276"/>
        <v>98.982024085851378</v>
      </c>
      <c r="L338" s="22">
        <f t="shared" si="276"/>
        <v>101.56238498343761</v>
      </c>
      <c r="M338" s="133">
        <f t="shared" si="284"/>
        <v>4245.68977</v>
      </c>
      <c r="N338" s="46">
        <v>3486.57</v>
      </c>
      <c r="O338" s="46">
        <v>3486.57</v>
      </c>
      <c r="P338" s="106">
        <v>3729.4</v>
      </c>
      <c r="Q338" s="47">
        <f t="shared" si="278"/>
        <v>100</v>
      </c>
      <c r="R338" s="47">
        <f t="shared" si="278"/>
        <v>106.96472464341747</v>
      </c>
      <c r="S338" s="139">
        <f t="shared" si="279"/>
        <v>4176.9279999999999</v>
      </c>
      <c r="T338" s="150">
        <f t="shared" si="280"/>
        <v>1.1199999999999999</v>
      </c>
      <c r="U338" s="124" t="s">
        <v>475</v>
      </c>
      <c r="V338" s="68">
        <f t="shared" si="281"/>
        <v>2905.48</v>
      </c>
      <c r="W338" s="68">
        <f t="shared" si="282"/>
        <v>3107.83</v>
      </c>
      <c r="X338" s="63">
        <f t="shared" si="283"/>
        <v>0.8044641401107363</v>
      </c>
    </row>
    <row r="339" spans="1:24" x14ac:dyDescent="0.2">
      <c r="A339" s="229"/>
      <c r="B339" s="5" t="s">
        <v>266</v>
      </c>
      <c r="C339" s="8">
        <v>3706024111</v>
      </c>
      <c r="D339" s="36" t="s">
        <v>338</v>
      </c>
      <c r="E339" s="13" t="s">
        <v>335</v>
      </c>
      <c r="F339" s="12" t="s">
        <v>220</v>
      </c>
      <c r="G339" s="77">
        <v>0.2</v>
      </c>
      <c r="H339" s="21">
        <v>5834.8</v>
      </c>
      <c r="I339" s="21">
        <v>5834.8</v>
      </c>
      <c r="J339" s="21">
        <v>6021.1</v>
      </c>
      <c r="K339" s="22">
        <f t="shared" si="276"/>
        <v>100</v>
      </c>
      <c r="L339" s="22">
        <f t="shared" si="276"/>
        <v>103.19291149653802</v>
      </c>
      <c r="M339" s="133">
        <f t="shared" si="284"/>
        <v>6617.1889000000001</v>
      </c>
      <c r="N339" s="46">
        <v>3140.71</v>
      </c>
      <c r="O339" s="46">
        <v>3140.71</v>
      </c>
      <c r="P339" s="86">
        <v>3574.13</v>
      </c>
      <c r="Q339" s="47">
        <f t="shared" si="278"/>
        <v>100</v>
      </c>
      <c r="R339" s="47">
        <f t="shared" si="278"/>
        <v>113.80006431666725</v>
      </c>
      <c r="S339" s="139">
        <f t="shared" si="279"/>
        <v>4003.0255999999995</v>
      </c>
      <c r="T339" s="150">
        <f t="shared" si="280"/>
        <v>1.1199999999999999</v>
      </c>
      <c r="U339" s="124" t="s">
        <v>388</v>
      </c>
      <c r="V339" s="68">
        <f t="shared" si="281"/>
        <v>2617.2600000000002</v>
      </c>
      <c r="W339" s="68">
        <f t="shared" si="282"/>
        <v>2978.44</v>
      </c>
      <c r="X339" s="63">
        <f t="shared" si="283"/>
        <v>0.49466708740927734</v>
      </c>
    </row>
    <row r="340" spans="1:24" x14ac:dyDescent="0.2">
      <c r="A340" s="229"/>
      <c r="B340" s="5" t="s">
        <v>277</v>
      </c>
      <c r="C340" s="8">
        <v>3305795759</v>
      </c>
      <c r="D340" s="72"/>
      <c r="E340" s="43"/>
      <c r="F340" s="84"/>
      <c r="G340" s="81"/>
      <c r="H340" s="21"/>
      <c r="I340" s="23"/>
      <c r="J340" s="23"/>
      <c r="K340" s="22" t="str">
        <f t="shared" si="276"/>
        <v/>
      </c>
      <c r="L340" s="22" t="str">
        <f t="shared" si="276"/>
        <v/>
      </c>
      <c r="M340" s="133"/>
      <c r="N340" s="47"/>
      <c r="O340" s="34"/>
      <c r="P340" s="47"/>
      <c r="Q340" s="47" t="str">
        <f t="shared" si="278"/>
        <v/>
      </c>
      <c r="R340" s="47" t="str">
        <f t="shared" si="278"/>
        <v/>
      </c>
      <c r="S340" s="138"/>
      <c r="T340" s="138"/>
      <c r="U340" s="254" t="s">
        <v>476</v>
      </c>
      <c r="W340" s="68"/>
      <c r="X340" s="63"/>
    </row>
    <row r="341" spans="1:24" ht="31.5" hidden="1" outlineLevel="1" x14ac:dyDescent="0.2">
      <c r="A341" s="229"/>
      <c r="B341" s="6" t="s">
        <v>47</v>
      </c>
      <c r="C341" s="8">
        <v>3305795759</v>
      </c>
      <c r="D341" s="36" t="s">
        <v>261</v>
      </c>
      <c r="E341" s="13" t="s">
        <v>335</v>
      </c>
      <c r="F341" s="12" t="s">
        <v>117</v>
      </c>
      <c r="G341" s="77" t="s">
        <v>387</v>
      </c>
      <c r="H341" s="21">
        <v>2796.31</v>
      </c>
      <c r="I341" s="21">
        <v>2796.31</v>
      </c>
      <c r="J341" s="21">
        <v>2833.88</v>
      </c>
      <c r="K341" s="22">
        <f t="shared" si="276"/>
        <v>100</v>
      </c>
      <c r="L341" s="22">
        <f t="shared" si="276"/>
        <v>101.34355632959151</v>
      </c>
      <c r="M341" s="133">
        <f t="shared" ref="M341:M342" si="285">J341*M$4</f>
        <v>3114.4341199999999</v>
      </c>
      <c r="N341" s="46"/>
      <c r="O341" s="46"/>
      <c r="P341" s="86"/>
      <c r="Q341" s="47" t="str">
        <f t="shared" si="278"/>
        <v/>
      </c>
      <c r="R341" s="47" t="str">
        <f t="shared" si="278"/>
        <v/>
      </c>
      <c r="S341" s="139"/>
      <c r="T341" s="139"/>
      <c r="U341" s="254"/>
      <c r="W341" s="68"/>
      <c r="X341" s="63"/>
    </row>
    <row r="342" spans="1:24" collapsed="1" x14ac:dyDescent="0.2">
      <c r="A342" s="229"/>
      <c r="B342" s="6" t="s">
        <v>48</v>
      </c>
      <c r="C342" s="8">
        <v>3305795759</v>
      </c>
      <c r="D342" s="36" t="s">
        <v>261</v>
      </c>
      <c r="E342" s="13" t="s">
        <v>335</v>
      </c>
      <c r="F342" s="12" t="s">
        <v>117</v>
      </c>
      <c r="G342" s="77" t="s">
        <v>387</v>
      </c>
      <c r="H342" s="21">
        <v>4232.67</v>
      </c>
      <c r="I342" s="21">
        <v>4232.67</v>
      </c>
      <c r="J342" s="21">
        <v>4316.5600000000004</v>
      </c>
      <c r="K342" s="22">
        <f t="shared" si="276"/>
        <v>100</v>
      </c>
      <c r="L342" s="22">
        <f t="shared" si="276"/>
        <v>101.98196410303662</v>
      </c>
      <c r="M342" s="133">
        <f t="shared" si="285"/>
        <v>4743.8994400000001</v>
      </c>
      <c r="N342" s="46">
        <v>3486.57</v>
      </c>
      <c r="O342" s="46">
        <v>3486.57</v>
      </c>
      <c r="P342" s="106">
        <v>3729.4</v>
      </c>
      <c r="Q342" s="47">
        <f t="shared" si="278"/>
        <v>100</v>
      </c>
      <c r="R342" s="47">
        <f t="shared" si="278"/>
        <v>106.96472464341747</v>
      </c>
      <c r="S342" s="139">
        <f t="shared" ref="S342" si="286">IF(G342="нет",MIN(M342,P342*S$4),MIN(M342*(1+G342),P342*S$4))</f>
        <v>4176.9279999999999</v>
      </c>
      <c r="T342" s="150">
        <f>S342/P342</f>
        <v>1.1199999999999999</v>
      </c>
      <c r="U342" s="254"/>
      <c r="V342" s="68">
        <f>IF(G342=20%,ROUND(O342/1.2,2),IF(G342=5%,ROUND(O342/1.05,2),O342))</f>
        <v>3486.57</v>
      </c>
      <c r="W342" s="68">
        <f>IF($G342=20%,ROUND(P342/1.2,2),IF($G342=5%,ROUND(P342/1.05,2),P342))</f>
        <v>3729.4</v>
      </c>
      <c r="X342" s="63">
        <f>IFERROR(W342/J342,"")</f>
        <v>0.86397501714328073</v>
      </c>
    </row>
    <row r="343" spans="1:24" hidden="1" outlineLevel="1" x14ac:dyDescent="0.2">
      <c r="A343" s="229"/>
      <c r="B343" s="5" t="s">
        <v>421</v>
      </c>
      <c r="C343" s="8">
        <v>3700007920</v>
      </c>
      <c r="D343" s="36"/>
      <c r="E343" s="13"/>
      <c r="F343" s="12"/>
      <c r="G343" s="77"/>
      <c r="H343" s="25"/>
      <c r="I343" s="29"/>
      <c r="J343" s="29"/>
      <c r="K343" s="22"/>
      <c r="L343" s="22"/>
      <c r="M343" s="133"/>
      <c r="N343" s="46"/>
      <c r="O343" s="48"/>
      <c r="P343" s="46"/>
      <c r="Q343" s="47"/>
      <c r="R343" s="47"/>
      <c r="S343" s="139"/>
      <c r="T343" s="139"/>
      <c r="U343" s="254" t="s">
        <v>420</v>
      </c>
      <c r="W343" s="68"/>
      <c r="X343" s="63"/>
    </row>
    <row r="344" spans="1:24" ht="31.5" hidden="1" outlineLevel="1" x14ac:dyDescent="0.2">
      <c r="A344" s="229"/>
      <c r="B344" s="6" t="s">
        <v>270</v>
      </c>
      <c r="C344" s="8">
        <v>3700007920</v>
      </c>
      <c r="D344" s="36" t="s">
        <v>341</v>
      </c>
      <c r="E344" s="13" t="s">
        <v>335</v>
      </c>
      <c r="F344" s="12" t="s">
        <v>117</v>
      </c>
      <c r="G344" s="77" t="s">
        <v>387</v>
      </c>
      <c r="H344" s="25"/>
      <c r="I344" s="25">
        <v>690.87</v>
      </c>
      <c r="J344" s="25">
        <v>695.92</v>
      </c>
      <c r="K344" s="22" t="str">
        <f>IFERROR(I344/H344*100,"")</f>
        <v/>
      </c>
      <c r="L344" s="22">
        <f>IFERROR(J344/I344*100,"")</f>
        <v>100.73096240971529</v>
      </c>
      <c r="M344" s="133">
        <f>J344*M$4</f>
        <v>764.81607999999994</v>
      </c>
      <c r="N344" s="46"/>
      <c r="O344" s="48"/>
      <c r="P344" s="46"/>
      <c r="Q344" s="46"/>
      <c r="R344" s="46"/>
      <c r="S344" s="139"/>
      <c r="T344" s="139"/>
      <c r="U344" s="254"/>
      <c r="W344" s="68"/>
      <c r="X344" s="63"/>
    </row>
    <row r="345" spans="1:24" collapsed="1" x14ac:dyDescent="0.2">
      <c r="A345" s="229" t="s">
        <v>11</v>
      </c>
      <c r="B345" s="5" t="s">
        <v>99</v>
      </c>
      <c r="C345" s="8">
        <v>3720004036</v>
      </c>
      <c r="D345" s="72"/>
      <c r="E345" s="43"/>
      <c r="F345" s="12"/>
      <c r="G345" s="77"/>
      <c r="H345" s="25"/>
      <c r="I345" s="29"/>
      <c r="J345" s="29"/>
      <c r="K345" s="26" t="str">
        <f t="shared" ref="K345:L366" si="287">IFERROR(I345/H345*100,"")</f>
        <v/>
      </c>
      <c r="L345" s="26" t="str">
        <f t="shared" si="287"/>
        <v/>
      </c>
      <c r="M345" s="154"/>
      <c r="N345" s="32"/>
      <c r="O345" s="41"/>
      <c r="P345" s="32"/>
      <c r="Q345" s="32" t="str">
        <f>IFERROR(O345/N345*100,"")</f>
        <v/>
      </c>
      <c r="R345" s="32" t="str">
        <f>IFERROR(P345/O345*100,"")</f>
        <v/>
      </c>
      <c r="S345" s="140"/>
      <c r="T345" s="140"/>
      <c r="U345" s="254" t="s">
        <v>477</v>
      </c>
      <c r="W345" s="68"/>
      <c r="X345" s="63"/>
    </row>
    <row r="346" spans="1:24" x14ac:dyDescent="0.2">
      <c r="A346" s="229"/>
      <c r="B346" s="6" t="s">
        <v>235</v>
      </c>
      <c r="C346" s="8">
        <v>3720004036</v>
      </c>
      <c r="D346" s="36" t="s">
        <v>263</v>
      </c>
      <c r="E346" s="13" t="s">
        <v>335</v>
      </c>
      <c r="F346" s="12" t="s">
        <v>220</v>
      </c>
      <c r="G346" s="77">
        <v>0.2</v>
      </c>
      <c r="H346" s="25">
        <v>8500</v>
      </c>
      <c r="I346" s="25">
        <v>8129.51</v>
      </c>
      <c r="J346" s="25">
        <v>8129.51</v>
      </c>
      <c r="K346" s="22">
        <f t="shared" si="287"/>
        <v>95.641294117647064</v>
      </c>
      <c r="L346" s="22">
        <f t="shared" si="287"/>
        <v>100</v>
      </c>
      <c r="M346" s="133">
        <f t="shared" ref="M346:M347" si="288">J346*M$4</f>
        <v>8934.3314900000005</v>
      </c>
      <c r="N346" s="46">
        <v>3295.06</v>
      </c>
      <c r="O346" s="46">
        <v>3295.06</v>
      </c>
      <c r="P346" s="106">
        <v>3729.4</v>
      </c>
      <c r="Q346" s="47">
        <f>IFERROR(O346/N346*100,"")</f>
        <v>100</v>
      </c>
      <c r="R346" s="47">
        <f>IFERROR(P346/O346*100,"")</f>
        <v>113.18155056357094</v>
      </c>
      <c r="S346" s="139">
        <f t="shared" ref="S346" si="289">IF(G346="нет",MIN(M346,P346*S$4),MIN(M346*(1+G346),P346*S$4))</f>
        <v>4176.9279999999999</v>
      </c>
      <c r="T346" s="150">
        <f>S346/P346</f>
        <v>1.1199999999999999</v>
      </c>
      <c r="U346" s="254"/>
      <c r="V346" s="68">
        <f>IF(G346=20%,ROUND(O346/1.2,2),IF(G346=5%,ROUND(O346/1.05,2),O346))</f>
        <v>2745.88</v>
      </c>
      <c r="W346" s="68">
        <f>IF($G346=20%,ROUND(P346/1.2,2),IF($G346=5%,ROUND(P346/1.05,2),P346))</f>
        <v>3107.83</v>
      </c>
      <c r="X346" s="63">
        <f>IFERROR(W346/J346,"")</f>
        <v>0.38228995351503348</v>
      </c>
    </row>
    <row r="347" spans="1:24" ht="31.5" hidden="1" outlineLevel="1" x14ac:dyDescent="0.2">
      <c r="A347" s="229"/>
      <c r="B347" s="6" t="s">
        <v>219</v>
      </c>
      <c r="C347" s="8">
        <v>3720004036</v>
      </c>
      <c r="D347" s="36" t="s">
        <v>261</v>
      </c>
      <c r="E347" s="13" t="s">
        <v>335</v>
      </c>
      <c r="F347" s="12" t="s">
        <v>118</v>
      </c>
      <c r="G347" s="77">
        <v>0.2</v>
      </c>
      <c r="H347" s="21">
        <v>492.58</v>
      </c>
      <c r="I347" s="21">
        <v>614.29</v>
      </c>
      <c r="J347" s="21">
        <v>614.29</v>
      </c>
      <c r="K347" s="22">
        <f t="shared" si="287"/>
        <v>124.70867676316537</v>
      </c>
      <c r="L347" s="22">
        <f t="shared" si="287"/>
        <v>100</v>
      </c>
      <c r="M347" s="133">
        <f t="shared" si="288"/>
        <v>675.10470999999995</v>
      </c>
      <c r="N347" s="47"/>
      <c r="O347" s="34"/>
      <c r="P347" s="34"/>
      <c r="Q347" s="47"/>
      <c r="R347" s="47"/>
      <c r="S347" s="138"/>
      <c r="T347" s="138"/>
      <c r="U347" s="124" t="s">
        <v>392</v>
      </c>
      <c r="W347" s="68"/>
      <c r="X347" s="63"/>
    </row>
    <row r="348" spans="1:24" collapsed="1" x14ac:dyDescent="0.2">
      <c r="A348" s="229"/>
      <c r="B348" s="5" t="s">
        <v>67</v>
      </c>
      <c r="C348" s="8">
        <v>3720006883</v>
      </c>
      <c r="D348" s="36"/>
      <c r="E348" s="13"/>
      <c r="F348" s="12"/>
      <c r="G348" s="77"/>
      <c r="H348" s="25"/>
      <c r="I348" s="23"/>
      <c r="J348" s="23"/>
      <c r="K348" s="26" t="str">
        <f t="shared" si="287"/>
        <v/>
      </c>
      <c r="L348" s="26" t="str">
        <f t="shared" si="287"/>
        <v/>
      </c>
      <c r="M348" s="154"/>
      <c r="N348" s="32"/>
      <c r="O348" s="41"/>
      <c r="P348" s="32"/>
      <c r="Q348" s="32" t="str">
        <f t="shared" ref="Q348:R352" si="290">IFERROR(O348/N348*100,"")</f>
        <v/>
      </c>
      <c r="R348" s="32" t="str">
        <f t="shared" si="290"/>
        <v/>
      </c>
      <c r="S348" s="140"/>
      <c r="T348" s="140"/>
      <c r="U348" s="254" t="s">
        <v>478</v>
      </c>
      <c r="W348" s="68"/>
      <c r="X348" s="63"/>
    </row>
    <row r="349" spans="1:24" x14ac:dyDescent="0.2">
      <c r="A349" s="229"/>
      <c r="B349" s="6" t="s">
        <v>107</v>
      </c>
      <c r="C349" s="8">
        <v>3720006883</v>
      </c>
      <c r="D349" s="36" t="s">
        <v>258</v>
      </c>
      <c r="E349" s="13" t="s">
        <v>335</v>
      </c>
      <c r="F349" s="82" t="s">
        <v>220</v>
      </c>
      <c r="G349" s="83">
        <v>0.05</v>
      </c>
      <c r="H349" s="25">
        <v>7992.58</v>
      </c>
      <c r="I349" s="25">
        <v>7992.58</v>
      </c>
      <c r="J349" s="25">
        <v>8941.44</v>
      </c>
      <c r="K349" s="22">
        <f t="shared" si="287"/>
        <v>100</v>
      </c>
      <c r="L349" s="22">
        <f t="shared" si="287"/>
        <v>111.87176105838165</v>
      </c>
      <c r="M349" s="133">
        <f>J349*M$4</f>
        <v>9826.6425600000002</v>
      </c>
      <c r="N349" s="46">
        <v>3295.06</v>
      </c>
      <c r="O349" s="46">
        <v>3295.06</v>
      </c>
      <c r="P349" s="106">
        <v>3729.4</v>
      </c>
      <c r="Q349" s="47">
        <f t="shared" si="290"/>
        <v>100</v>
      </c>
      <c r="R349" s="47">
        <f t="shared" si="290"/>
        <v>113.18155056357094</v>
      </c>
      <c r="S349" s="139">
        <f t="shared" ref="S349:S350" si="291">IF(G349="нет",MIN(M349,P349*S$4),MIN(M349*(1+G349),P349*S$4))</f>
        <v>4176.9279999999999</v>
      </c>
      <c r="T349" s="150">
        <f t="shared" ref="T349:T350" si="292">S349/P349</f>
        <v>1.1199999999999999</v>
      </c>
      <c r="U349" s="254"/>
      <c r="V349" s="68">
        <f>IF(G349=20%,ROUND(O349/1.2,2),IF(G349=5%,ROUND(O349/1.05,2),O349))</f>
        <v>3138.15</v>
      </c>
      <c r="W349" s="68">
        <f>IF($G349=20%,ROUND(P349/1.2,2),IF($G349=5%,ROUND(P349/1.05,2),P349))</f>
        <v>3551.81</v>
      </c>
      <c r="X349" s="63">
        <f>IFERROR(W349/J349,"")</f>
        <v>0.39723020005726145</v>
      </c>
    </row>
    <row r="350" spans="1:24" x14ac:dyDescent="0.2">
      <c r="A350" s="229"/>
      <c r="B350" s="50" t="s">
        <v>572</v>
      </c>
      <c r="C350" s="8">
        <v>3720006883</v>
      </c>
      <c r="D350" s="36" t="s">
        <v>341</v>
      </c>
      <c r="E350" s="13" t="s">
        <v>570</v>
      </c>
      <c r="F350" s="82" t="s">
        <v>220</v>
      </c>
      <c r="G350" s="83">
        <v>0.05</v>
      </c>
      <c r="H350" s="25"/>
      <c r="I350" s="25"/>
      <c r="J350" s="25">
        <v>14815.04</v>
      </c>
      <c r="K350" s="22"/>
      <c r="L350" s="22"/>
      <c r="M350" s="133">
        <f t="shared" ref="M350:M351" si="293">J350*1.099</f>
        <v>16281.72896</v>
      </c>
      <c r="N350" s="46"/>
      <c r="O350" s="46"/>
      <c r="P350" s="106">
        <v>3729.4</v>
      </c>
      <c r="Q350" s="47" t="str">
        <f t="shared" si="290"/>
        <v/>
      </c>
      <c r="R350" s="47" t="str">
        <f t="shared" si="290"/>
        <v/>
      </c>
      <c r="S350" s="139">
        <f t="shared" si="291"/>
        <v>4176.9279999999999</v>
      </c>
      <c r="T350" s="150">
        <f t="shared" si="292"/>
        <v>1.1199999999999999</v>
      </c>
      <c r="U350" s="261" t="s">
        <v>571</v>
      </c>
      <c r="W350" s="68"/>
      <c r="X350" s="63"/>
    </row>
    <row r="351" spans="1:24" ht="31.5" hidden="1" outlineLevel="1" x14ac:dyDescent="0.2">
      <c r="A351" s="229"/>
      <c r="B351" s="6" t="s">
        <v>573</v>
      </c>
      <c r="C351" s="8">
        <v>3720006883</v>
      </c>
      <c r="D351" s="36" t="s">
        <v>341</v>
      </c>
      <c r="E351" s="13" t="s">
        <v>570</v>
      </c>
      <c r="F351" s="82" t="s">
        <v>220</v>
      </c>
      <c r="G351" s="83">
        <v>0.05</v>
      </c>
      <c r="H351" s="25"/>
      <c r="I351" s="25"/>
      <c r="J351" s="25">
        <v>7615.57</v>
      </c>
      <c r="K351" s="22"/>
      <c r="L351" s="22"/>
      <c r="M351" s="133">
        <f t="shared" si="293"/>
        <v>8369.5114299999987</v>
      </c>
      <c r="N351" s="46"/>
      <c r="O351" s="46"/>
      <c r="P351" s="106"/>
      <c r="Q351" s="47" t="str">
        <f t="shared" si="290"/>
        <v/>
      </c>
      <c r="R351" s="47" t="str">
        <f t="shared" si="290"/>
        <v/>
      </c>
      <c r="S351" s="139"/>
      <c r="T351" s="148"/>
      <c r="U351" s="262"/>
      <c r="W351" s="68"/>
      <c r="X351" s="63"/>
    </row>
    <row r="352" spans="1:24" collapsed="1" x14ac:dyDescent="0.2">
      <c r="A352" s="229"/>
      <c r="B352" s="5" t="s">
        <v>116</v>
      </c>
      <c r="C352" s="8">
        <v>4401177267</v>
      </c>
      <c r="D352" s="36"/>
      <c r="E352" s="43"/>
      <c r="F352" s="84"/>
      <c r="G352" s="81"/>
      <c r="H352" s="21"/>
      <c r="I352" s="23"/>
      <c r="J352" s="23"/>
      <c r="K352" s="22" t="str">
        <f t="shared" si="287"/>
        <v/>
      </c>
      <c r="L352" s="22" t="str">
        <f t="shared" si="287"/>
        <v/>
      </c>
      <c r="M352" s="133"/>
      <c r="N352" s="47"/>
      <c r="O352" s="34"/>
      <c r="P352" s="47"/>
      <c r="Q352" s="47" t="str">
        <f t="shared" si="290"/>
        <v/>
      </c>
      <c r="R352" s="47" t="str">
        <f t="shared" si="290"/>
        <v/>
      </c>
      <c r="S352" s="138"/>
      <c r="T352" s="138"/>
      <c r="U352" s="92"/>
      <c r="V352" s="96"/>
      <c r="W352" s="68"/>
      <c r="X352" s="63"/>
    </row>
    <row r="353" spans="1:24" ht="31.5" hidden="1" outlineLevel="1" x14ac:dyDescent="0.2">
      <c r="A353" s="229"/>
      <c r="B353" s="6" t="s">
        <v>391</v>
      </c>
      <c r="C353" s="8">
        <v>4401177267</v>
      </c>
      <c r="D353" s="36" t="s">
        <v>261</v>
      </c>
      <c r="E353" s="13" t="s">
        <v>493</v>
      </c>
      <c r="F353" s="12" t="s">
        <v>117</v>
      </c>
      <c r="G353" s="77" t="s">
        <v>387</v>
      </c>
      <c r="H353" s="21">
        <v>5704.55</v>
      </c>
      <c r="I353" s="21">
        <v>5704.55</v>
      </c>
      <c r="J353" s="21"/>
      <c r="K353" s="22">
        <f t="shared" si="287"/>
        <v>100</v>
      </c>
      <c r="L353" s="22"/>
      <c r="M353" s="133"/>
      <c r="N353" s="47"/>
      <c r="O353" s="34"/>
      <c r="P353" s="47"/>
      <c r="Q353" s="47"/>
      <c r="R353" s="47" t="str">
        <f>IFERROR(P353/O353*100,"")</f>
        <v/>
      </c>
      <c r="S353" s="138"/>
      <c r="T353" s="138"/>
      <c r="U353" s="254" t="s">
        <v>494</v>
      </c>
      <c r="W353" s="68"/>
      <c r="X353" s="63"/>
    </row>
    <row r="354" spans="1:24" ht="31.5" hidden="1" outlineLevel="1" x14ac:dyDescent="0.2">
      <c r="A354" s="229"/>
      <c r="B354" s="6" t="s">
        <v>391</v>
      </c>
      <c r="C354" s="8">
        <v>4401177267</v>
      </c>
      <c r="D354" s="36" t="s">
        <v>261</v>
      </c>
      <c r="E354" s="13" t="s">
        <v>489</v>
      </c>
      <c r="F354" s="82" t="s">
        <v>118</v>
      </c>
      <c r="G354" s="83">
        <v>0.05</v>
      </c>
      <c r="H354" s="21"/>
      <c r="I354" s="21">
        <v>5704.55</v>
      </c>
      <c r="J354" s="21">
        <v>13607.97</v>
      </c>
      <c r="K354" s="22" t="str">
        <f t="shared" si="287"/>
        <v/>
      </c>
      <c r="L354" s="22">
        <f t="shared" si="287"/>
        <v>238.54589757298999</v>
      </c>
      <c r="M354" s="133">
        <f>J354*M$4</f>
        <v>14955.159029999999</v>
      </c>
      <c r="N354" s="47"/>
      <c r="O354" s="34"/>
      <c r="P354" s="47"/>
      <c r="Q354" s="47"/>
      <c r="R354" s="47"/>
      <c r="S354" s="138"/>
      <c r="T354" s="138"/>
      <c r="U354" s="254"/>
      <c r="W354" s="68"/>
      <c r="X354" s="63"/>
    </row>
    <row r="355" spans="1:24" ht="47.25" hidden="1" outlineLevel="1" x14ac:dyDescent="0.2">
      <c r="A355" s="229"/>
      <c r="B355" s="116" t="s">
        <v>559</v>
      </c>
      <c r="C355" s="8">
        <v>4401177267</v>
      </c>
      <c r="D355" s="36" t="s">
        <v>261</v>
      </c>
      <c r="E355" s="115" t="s">
        <v>557</v>
      </c>
      <c r="F355" s="82" t="s">
        <v>220</v>
      </c>
      <c r="G355" s="83">
        <v>0.05</v>
      </c>
      <c r="H355" s="21"/>
      <c r="I355" s="21"/>
      <c r="J355" s="21">
        <v>3671.4</v>
      </c>
      <c r="K355" s="22"/>
      <c r="L355" s="22"/>
      <c r="M355" s="133">
        <f t="shared" ref="M355" si="294">J355*1.099</f>
        <v>4034.8686000000002</v>
      </c>
      <c r="N355" s="47"/>
      <c r="O355" s="34"/>
      <c r="P355" s="47"/>
      <c r="Q355" s="47"/>
      <c r="R355" s="47"/>
      <c r="S355" s="138"/>
      <c r="T355" s="138"/>
      <c r="U355" s="120" t="s">
        <v>561</v>
      </c>
      <c r="W355" s="68"/>
      <c r="X355" s="63"/>
    </row>
    <row r="356" spans="1:24" ht="30" hidden="1" customHeight="1" outlineLevel="1" collapsed="1" x14ac:dyDescent="0.2">
      <c r="A356" s="229"/>
      <c r="B356" s="6" t="s">
        <v>555</v>
      </c>
      <c r="C356" s="8">
        <v>4401177267</v>
      </c>
      <c r="D356" s="36" t="s">
        <v>261</v>
      </c>
      <c r="E356" s="13" t="s">
        <v>493</v>
      </c>
      <c r="F356" s="12" t="s">
        <v>117</v>
      </c>
      <c r="G356" s="77" t="s">
        <v>387</v>
      </c>
      <c r="H356" s="21">
        <v>8553.67</v>
      </c>
      <c r="I356" s="21">
        <v>8553.67</v>
      </c>
      <c r="J356" s="21"/>
      <c r="K356" s="22">
        <f t="shared" si="287"/>
        <v>100</v>
      </c>
      <c r="L356" s="22"/>
      <c r="M356" s="133"/>
      <c r="N356" s="46">
        <v>3295.06</v>
      </c>
      <c r="O356" s="46">
        <v>3295.06</v>
      </c>
      <c r="P356" s="106"/>
      <c r="Q356" s="47">
        <f t="shared" ref="Q356:R361" si="295">IFERROR(O356/N356*100,"")</f>
        <v>100</v>
      </c>
      <c r="R356" s="47"/>
      <c r="S356" s="139"/>
      <c r="T356" s="139"/>
      <c r="U356" s="254" t="s">
        <v>494</v>
      </c>
      <c r="V356" s="68">
        <f>IF(G356=20%,ROUND(O356/1.2,2),IF(G356=5%,ROUND(O356/1.05,2),O356))</f>
        <v>3295.06</v>
      </c>
      <c r="W356" s="68">
        <f t="shared" ref="W356:W360" si="296">IF($G356=20%,ROUND(P356/1.2,2),IF($G356=5%,ROUND(P356/1.05,2),P356))</f>
        <v>0</v>
      </c>
      <c r="X356" s="63" t="str">
        <f>IFERROR(W356/J356,"")</f>
        <v/>
      </c>
    </row>
    <row r="357" spans="1:24" hidden="1" outlineLevel="1" collapsed="1" x14ac:dyDescent="0.2">
      <c r="A357" s="229"/>
      <c r="B357" s="6" t="s">
        <v>555</v>
      </c>
      <c r="C357" s="8">
        <v>4401177267</v>
      </c>
      <c r="D357" s="36" t="s">
        <v>261</v>
      </c>
      <c r="E357" s="115" t="s">
        <v>556</v>
      </c>
      <c r="F357" s="82" t="s">
        <v>220</v>
      </c>
      <c r="G357" s="83">
        <v>0.05</v>
      </c>
      <c r="H357" s="21"/>
      <c r="I357" s="21">
        <v>8553.67</v>
      </c>
      <c r="J357" s="21">
        <v>15871.93</v>
      </c>
      <c r="K357" s="22" t="str">
        <f t="shared" si="287"/>
        <v/>
      </c>
      <c r="L357" s="22">
        <f t="shared" si="287"/>
        <v>185.55695976113179</v>
      </c>
      <c r="M357" s="133"/>
      <c r="N357" s="46"/>
      <c r="O357" s="46">
        <v>3295.06</v>
      </c>
      <c r="P357" s="106">
        <v>3729.4</v>
      </c>
      <c r="Q357" s="47" t="str">
        <f t="shared" si="295"/>
        <v/>
      </c>
      <c r="R357" s="47">
        <f t="shared" si="295"/>
        <v>113.18155056357094</v>
      </c>
      <c r="S357" s="139"/>
      <c r="T357" s="150"/>
      <c r="U357" s="254"/>
      <c r="V357" s="68">
        <f>IF(G357=20%,ROUND(O357/1.2,2),IF(G357=5%,ROUND(O357/1.05,2),O357))</f>
        <v>3138.15</v>
      </c>
      <c r="W357" s="68">
        <f t="shared" si="296"/>
        <v>3551.81</v>
      </c>
      <c r="X357" s="63">
        <f>IFERROR(W357/J357,"")</f>
        <v>0.22377933874456352</v>
      </c>
    </row>
    <row r="358" spans="1:24" ht="31.5" collapsed="1" x14ac:dyDescent="0.2">
      <c r="A358" s="229"/>
      <c r="B358" s="116" t="s">
        <v>560</v>
      </c>
      <c r="C358" s="8">
        <v>4401177267</v>
      </c>
      <c r="D358" s="36" t="s">
        <v>261</v>
      </c>
      <c r="E358" s="115" t="s">
        <v>557</v>
      </c>
      <c r="F358" s="82" t="s">
        <v>220</v>
      </c>
      <c r="G358" s="83">
        <v>0.05</v>
      </c>
      <c r="H358" s="118"/>
      <c r="I358" s="21"/>
      <c r="J358" s="21">
        <v>5303.55</v>
      </c>
      <c r="K358" s="22"/>
      <c r="L358" s="22"/>
      <c r="M358" s="133">
        <f t="shared" ref="M358" si="297">J358*1.099</f>
        <v>5828.6014500000001</v>
      </c>
      <c r="N358" s="118"/>
      <c r="O358" s="46"/>
      <c r="P358" s="106">
        <v>3729.4</v>
      </c>
      <c r="Q358" s="47"/>
      <c r="R358" s="47"/>
      <c r="S358" s="139">
        <f t="shared" ref="S358:S360" si="298">IF(G358="нет",MIN(M358,P358*S$4),MIN(M358*(1+G358),P358*S$4))</f>
        <v>4176.9279999999999</v>
      </c>
      <c r="T358" s="150">
        <f t="shared" ref="T358:T360" si="299">S358/P358</f>
        <v>1.1199999999999999</v>
      </c>
      <c r="U358" s="119" t="s">
        <v>561</v>
      </c>
      <c r="V358" s="68">
        <f>IF(G358=20%,ROUND(O358/1.2,2),IF(G358=5%,ROUND(O358/1.05,2),O358))</f>
        <v>0</v>
      </c>
      <c r="W358" s="68">
        <f>IF($G358=20%,ROUND(P358/1.2,2),IF($G358=5%,ROUND(P358/1.05,2),P358))</f>
        <v>3551.81</v>
      </c>
      <c r="X358" s="63">
        <f>IFERROR(W358/J358,"")</f>
        <v>0.66970425469732531</v>
      </c>
    </row>
    <row r="359" spans="1:24" x14ac:dyDescent="0.2">
      <c r="A359" s="229"/>
      <c r="B359" s="6" t="s">
        <v>113</v>
      </c>
      <c r="C359" s="8">
        <v>4401177267</v>
      </c>
      <c r="D359" s="36" t="s">
        <v>261</v>
      </c>
      <c r="E359" s="13" t="s">
        <v>335</v>
      </c>
      <c r="F359" s="12" t="s">
        <v>220</v>
      </c>
      <c r="G359" s="77">
        <v>0.2</v>
      </c>
      <c r="H359" s="21">
        <v>8500</v>
      </c>
      <c r="I359" s="21">
        <v>6750</v>
      </c>
      <c r="J359" s="21">
        <v>6750</v>
      </c>
      <c r="K359" s="22">
        <f t="shared" si="287"/>
        <v>79.411764705882348</v>
      </c>
      <c r="L359" s="22">
        <f t="shared" si="287"/>
        <v>100</v>
      </c>
      <c r="M359" s="133">
        <f t="shared" ref="M359:M360" si="300">J359*M$4</f>
        <v>7418.25</v>
      </c>
      <c r="N359" s="46">
        <v>3240.14</v>
      </c>
      <c r="O359" s="46">
        <v>3240.14</v>
      </c>
      <c r="P359" s="86">
        <v>3687.28</v>
      </c>
      <c r="Q359" s="47">
        <f t="shared" si="295"/>
        <v>100</v>
      </c>
      <c r="R359" s="47">
        <f t="shared" si="295"/>
        <v>113.80002098674751</v>
      </c>
      <c r="S359" s="139">
        <f t="shared" si="298"/>
        <v>4129.7536</v>
      </c>
      <c r="T359" s="150">
        <f t="shared" si="299"/>
        <v>1.1199999999999999</v>
      </c>
      <c r="U359" s="124" t="s">
        <v>411</v>
      </c>
      <c r="V359" s="68">
        <f>IF(G359=20%,ROUND(O359/1.2,2),IF(G359=5%,ROUND(O359/1.05,2),O359))</f>
        <v>2700.12</v>
      </c>
      <c r="W359" s="68">
        <f t="shared" si="296"/>
        <v>3072.73</v>
      </c>
      <c r="X359" s="63">
        <f>IFERROR(W359/J359,"")</f>
        <v>0.45521925925925927</v>
      </c>
    </row>
    <row r="360" spans="1:24" ht="30" x14ac:dyDescent="0.2">
      <c r="A360" s="229"/>
      <c r="B360" s="6" t="s">
        <v>89</v>
      </c>
      <c r="C360" s="8">
        <v>4401177267</v>
      </c>
      <c r="D360" s="36" t="s">
        <v>265</v>
      </c>
      <c r="E360" s="13" t="s">
        <v>335</v>
      </c>
      <c r="F360" s="12" t="s">
        <v>220</v>
      </c>
      <c r="G360" s="77">
        <v>0.2</v>
      </c>
      <c r="H360" s="21">
        <v>15066.41</v>
      </c>
      <c r="I360" s="21">
        <v>12752.9</v>
      </c>
      <c r="J360" s="21">
        <v>12752.9</v>
      </c>
      <c r="K360" s="22">
        <f t="shared" si="287"/>
        <v>84.644583547109093</v>
      </c>
      <c r="L360" s="22">
        <f t="shared" si="287"/>
        <v>100</v>
      </c>
      <c r="M360" s="133">
        <f t="shared" si="300"/>
        <v>14015.437099999999</v>
      </c>
      <c r="N360" s="46">
        <v>3295.06</v>
      </c>
      <c r="O360" s="46">
        <v>3295.06</v>
      </c>
      <c r="P360" s="106">
        <v>3729.4</v>
      </c>
      <c r="Q360" s="47">
        <f t="shared" si="295"/>
        <v>100</v>
      </c>
      <c r="R360" s="47">
        <f t="shared" si="295"/>
        <v>113.18155056357094</v>
      </c>
      <c r="S360" s="139">
        <f t="shared" si="298"/>
        <v>4176.9279999999999</v>
      </c>
      <c r="T360" s="150">
        <f t="shared" si="299"/>
        <v>1.1199999999999999</v>
      </c>
      <c r="U360" s="124" t="s">
        <v>479</v>
      </c>
      <c r="V360" s="68">
        <f>IF(G360=20%,ROUND(O360/1.2,2),IF(G360=5%,ROUND(O360/1.05,2),O360))</f>
        <v>2745.88</v>
      </c>
      <c r="W360" s="68">
        <f t="shared" si="296"/>
        <v>3107.83</v>
      </c>
      <c r="X360" s="63">
        <f>IFERROR(W360/J360,"")</f>
        <v>0.2436959436677148</v>
      </c>
    </row>
    <row r="361" spans="1:24" hidden="1" outlineLevel="1" x14ac:dyDescent="0.2">
      <c r="A361" s="229"/>
      <c r="B361" s="5" t="s">
        <v>238</v>
      </c>
      <c r="C361" s="8">
        <v>3720007252</v>
      </c>
      <c r="D361" s="36"/>
      <c r="E361" s="13"/>
      <c r="F361" s="12"/>
      <c r="G361" s="81"/>
      <c r="H361" s="21"/>
      <c r="I361" s="23"/>
      <c r="J361" s="23"/>
      <c r="K361" s="22" t="str">
        <f t="shared" si="287"/>
        <v/>
      </c>
      <c r="L361" s="22" t="str">
        <f t="shared" si="287"/>
        <v/>
      </c>
      <c r="M361" s="133"/>
      <c r="N361" s="46"/>
      <c r="O361" s="48"/>
      <c r="P361" s="46"/>
      <c r="Q361" s="47" t="str">
        <f t="shared" si="295"/>
        <v/>
      </c>
      <c r="R361" s="47" t="str">
        <f t="shared" si="295"/>
        <v/>
      </c>
      <c r="S361" s="139"/>
      <c r="T361" s="139"/>
      <c r="U361" s="89"/>
      <c r="V361" s="97"/>
      <c r="W361" s="68"/>
      <c r="X361" s="63"/>
    </row>
    <row r="362" spans="1:24" ht="30" hidden="1" outlineLevel="1" x14ac:dyDescent="0.2">
      <c r="A362" s="229"/>
      <c r="B362" s="6" t="s">
        <v>208</v>
      </c>
      <c r="C362" s="8">
        <v>4401177267</v>
      </c>
      <c r="D362" s="36" t="s">
        <v>258</v>
      </c>
      <c r="E362" s="13" t="s">
        <v>562</v>
      </c>
      <c r="F362" s="12" t="s">
        <v>117</v>
      </c>
      <c r="G362" s="77" t="s">
        <v>387</v>
      </c>
      <c r="H362" s="21">
        <v>10569.72</v>
      </c>
      <c r="I362" s="21">
        <v>7525.07</v>
      </c>
      <c r="J362" s="21">
        <v>7525.07</v>
      </c>
      <c r="K362" s="22">
        <f t="shared" si="287"/>
        <v>71.194601181488252</v>
      </c>
      <c r="L362" s="22">
        <f t="shared" si="287"/>
        <v>100</v>
      </c>
      <c r="M362" s="133">
        <f>J362*M$4</f>
        <v>8270.0519299999996</v>
      </c>
      <c r="N362" s="47"/>
      <c r="O362" s="34"/>
      <c r="P362" s="47"/>
      <c r="Q362" s="47"/>
      <c r="R362" s="47"/>
      <c r="S362" s="138"/>
      <c r="T362" s="138"/>
      <c r="U362" s="124" t="s">
        <v>484</v>
      </c>
      <c r="W362" s="68"/>
      <c r="X362" s="63"/>
    </row>
    <row r="363" spans="1:24" collapsed="1" x14ac:dyDescent="0.2">
      <c r="A363" s="229"/>
      <c r="B363" s="5" t="s">
        <v>209</v>
      </c>
      <c r="C363" s="8">
        <v>3706030267</v>
      </c>
      <c r="D363" s="36"/>
      <c r="E363" s="13"/>
      <c r="F363" s="12"/>
      <c r="G363" s="77"/>
      <c r="H363" s="21"/>
      <c r="I363" s="23"/>
      <c r="J363" s="23"/>
      <c r="K363" s="22" t="str">
        <f t="shared" si="287"/>
        <v/>
      </c>
      <c r="L363" s="22" t="str">
        <f t="shared" si="287"/>
        <v/>
      </c>
      <c r="M363" s="133"/>
      <c r="N363" s="47"/>
      <c r="O363" s="34"/>
      <c r="P363" s="47"/>
      <c r="Q363" s="47"/>
      <c r="R363" s="47"/>
      <c r="S363" s="138"/>
      <c r="T363" s="138"/>
      <c r="U363" s="254" t="s">
        <v>485</v>
      </c>
      <c r="W363" s="68"/>
      <c r="X363" s="63"/>
    </row>
    <row r="364" spans="1:24" x14ac:dyDescent="0.2">
      <c r="A364" s="229"/>
      <c r="B364" s="6" t="s">
        <v>207</v>
      </c>
      <c r="C364" s="8">
        <v>3706030267</v>
      </c>
      <c r="D364" s="36" t="s">
        <v>261</v>
      </c>
      <c r="E364" s="13" t="s">
        <v>562</v>
      </c>
      <c r="F364" s="12" t="s">
        <v>117</v>
      </c>
      <c r="G364" s="77" t="s">
        <v>387</v>
      </c>
      <c r="H364" s="21">
        <v>18932.009999999998</v>
      </c>
      <c r="I364" s="21">
        <v>14442.28</v>
      </c>
      <c r="J364" s="21">
        <v>14442.28</v>
      </c>
      <c r="K364" s="22">
        <f t="shared" si="287"/>
        <v>76.284979777635868</v>
      </c>
      <c r="L364" s="22">
        <f t="shared" si="287"/>
        <v>100</v>
      </c>
      <c r="M364" s="133">
        <f>J364*M$4</f>
        <v>15872.065720000001</v>
      </c>
      <c r="N364" s="46">
        <v>3295.06</v>
      </c>
      <c r="O364" s="46">
        <v>3295.06</v>
      </c>
      <c r="P364" s="106">
        <v>3729.4</v>
      </c>
      <c r="Q364" s="47">
        <f>IFERROR(O364/N364*100,"")</f>
        <v>100</v>
      </c>
      <c r="R364" s="47">
        <f>IFERROR(P364/O364*100,"")</f>
        <v>113.18155056357094</v>
      </c>
      <c r="S364" s="139">
        <f t="shared" ref="S364" si="301">IF(G364="нет",MIN(M364,P364*S$4),MIN(M364*(1+G364),P364*S$4))</f>
        <v>4176.9279999999999</v>
      </c>
      <c r="T364" s="150">
        <f>S364/P364</f>
        <v>1.1199999999999999</v>
      </c>
      <c r="U364" s="254"/>
      <c r="V364" s="68">
        <f>IF(G364=20%,ROUND(O364/1.2,2),IF(G364=5%,ROUND(O364/1.05,2),O364))</f>
        <v>3295.06</v>
      </c>
      <c r="W364" s="68">
        <f t="shared" ref="W364:W366" si="302">IF($G364=20%,ROUND(P364/1.2,2),IF($G364=5%,ROUND(P364/1.05,2),P364))</f>
        <v>3729.4</v>
      </c>
      <c r="X364" s="63">
        <f>IFERROR(W364/J364,"")</f>
        <v>0.25822792523064225</v>
      </c>
    </row>
    <row r="365" spans="1:24" ht="31.5" hidden="1" outlineLevel="1" x14ac:dyDescent="0.2">
      <c r="A365" s="229"/>
      <c r="B365" s="6" t="s">
        <v>574</v>
      </c>
      <c r="C365" s="8">
        <v>3706030267</v>
      </c>
      <c r="D365" s="36" t="s">
        <v>418</v>
      </c>
      <c r="E365" s="13" t="s">
        <v>570</v>
      </c>
      <c r="F365" s="12" t="s">
        <v>117</v>
      </c>
      <c r="G365" s="77" t="s">
        <v>387</v>
      </c>
      <c r="H365" s="21"/>
      <c r="I365" s="21"/>
      <c r="J365" s="21">
        <v>7199.47</v>
      </c>
      <c r="K365" s="22" t="str">
        <f t="shared" si="287"/>
        <v/>
      </c>
      <c r="L365" s="22" t="str">
        <f t="shared" si="287"/>
        <v/>
      </c>
      <c r="M365" s="133">
        <f t="shared" ref="M365" si="303">J365*1.099</f>
        <v>7912.2175299999999</v>
      </c>
      <c r="N365" s="46"/>
      <c r="O365" s="46"/>
      <c r="P365" s="106"/>
      <c r="Q365" s="47"/>
      <c r="R365" s="47"/>
      <c r="S365" s="139"/>
      <c r="T365" s="139"/>
      <c r="U365" s="124" t="s">
        <v>575</v>
      </c>
      <c r="W365" s="68"/>
      <c r="X365" s="63"/>
    </row>
    <row r="366" spans="1:24" ht="31.5" collapsed="1" x14ac:dyDescent="0.2">
      <c r="A366" s="229"/>
      <c r="B366" s="49" t="s">
        <v>146</v>
      </c>
      <c r="C366" s="8">
        <v>5260200603</v>
      </c>
      <c r="D366" s="36" t="s">
        <v>258</v>
      </c>
      <c r="E366" s="13" t="s">
        <v>335</v>
      </c>
      <c r="F366" s="12" t="s">
        <v>220</v>
      </c>
      <c r="G366" s="77">
        <v>0.2</v>
      </c>
      <c r="H366" s="21">
        <v>9032.7800000000007</v>
      </c>
      <c r="I366" s="21">
        <v>8084.97</v>
      </c>
      <c r="J366" s="21">
        <v>8085.64</v>
      </c>
      <c r="K366" s="22">
        <f t="shared" si="287"/>
        <v>89.506995631466722</v>
      </c>
      <c r="L366" s="22">
        <f t="shared" si="287"/>
        <v>100.00828698189356</v>
      </c>
      <c r="M366" s="133">
        <f>J366*M$4</f>
        <v>8886.1183600000004</v>
      </c>
      <c r="N366" s="46">
        <v>3309.57</v>
      </c>
      <c r="O366" s="46">
        <v>3309.57</v>
      </c>
      <c r="P366" s="106">
        <v>3729.4</v>
      </c>
      <c r="Q366" s="47">
        <f>IFERROR(O366/N366*100,"")</f>
        <v>100</v>
      </c>
      <c r="R366" s="47">
        <f>IFERROR(P366/O366*100,"")</f>
        <v>112.68533374426283</v>
      </c>
      <c r="S366" s="139">
        <f t="shared" ref="S366" si="304">IF(G366="нет",MIN(M366,P366*S$4),MIN(M366*(1+G366),P366*S$4))</f>
        <v>4176.9279999999999</v>
      </c>
      <c r="T366" s="150">
        <f>S366/P366</f>
        <v>1.1199999999999999</v>
      </c>
      <c r="U366" s="124" t="s">
        <v>463</v>
      </c>
      <c r="V366" s="68">
        <f>IF(G366=20%,ROUND(O366/1.2,2),IF(G366=5%,ROUND(O366/1.05,2),O366))</f>
        <v>2757.98</v>
      </c>
      <c r="W366" s="68">
        <f t="shared" si="302"/>
        <v>3107.83</v>
      </c>
      <c r="X366" s="63">
        <f>IFERROR(W366/J366,"")</f>
        <v>0.38436413196729013</v>
      </c>
    </row>
    <row r="368" spans="1:24" x14ac:dyDescent="0.2">
      <c r="A368" s="17" t="s">
        <v>199</v>
      </c>
    </row>
    <row r="369" spans="1:25" ht="45" customHeight="1" x14ac:dyDescent="0.2"/>
    <row r="372" spans="1:25" s="15" customFormat="1" ht="15.75" customHeight="1" x14ac:dyDescent="0.2">
      <c r="A372" s="2"/>
      <c r="B372" s="3"/>
      <c r="C372" s="3"/>
      <c r="D372" s="3"/>
      <c r="E372" s="16"/>
      <c r="F372" s="3"/>
      <c r="G372" s="80"/>
      <c r="H372" s="19"/>
      <c r="I372" s="18"/>
      <c r="J372" s="18"/>
      <c r="K372" s="11"/>
      <c r="L372" s="11"/>
      <c r="M372" s="156"/>
      <c r="N372" s="108"/>
      <c r="O372" s="108"/>
      <c r="P372" s="108"/>
      <c r="Q372" s="108"/>
      <c r="R372" s="108"/>
      <c r="S372" s="145"/>
      <c r="T372" s="145"/>
      <c r="V372" s="68"/>
      <c r="W372" s="62"/>
      <c r="X372" s="61"/>
      <c r="Y372" s="4"/>
    </row>
    <row r="373" spans="1:25" s="15" customFormat="1" ht="15.75" customHeight="1" x14ac:dyDescent="0.2">
      <c r="A373" s="2"/>
      <c r="B373" s="3"/>
      <c r="C373" s="3"/>
      <c r="D373" s="3"/>
      <c r="E373" s="16"/>
      <c r="F373" s="3"/>
      <c r="G373" s="80"/>
      <c r="H373" s="19"/>
      <c r="I373" s="18"/>
      <c r="J373" s="18"/>
      <c r="K373" s="11"/>
      <c r="L373" s="11"/>
      <c r="M373" s="156"/>
      <c r="N373" s="108"/>
      <c r="O373" s="108"/>
      <c r="P373" s="108"/>
      <c r="Q373" s="108"/>
      <c r="R373" s="108"/>
      <c r="S373" s="145"/>
      <c r="T373" s="145"/>
      <c r="V373" s="68"/>
      <c r="W373" s="62"/>
      <c r="X373" s="61"/>
      <c r="Y373" s="4"/>
    </row>
    <row r="374" spans="1:25" s="15" customFormat="1" ht="15.75" customHeight="1" x14ac:dyDescent="0.2">
      <c r="A374" s="2"/>
      <c r="B374" s="3"/>
      <c r="C374" s="3"/>
      <c r="D374" s="3"/>
      <c r="E374" s="16"/>
      <c r="F374" s="3"/>
      <c r="G374" s="80"/>
      <c r="H374" s="19"/>
      <c r="I374" s="18"/>
      <c r="J374" s="18"/>
      <c r="K374" s="11"/>
      <c r="L374" s="11"/>
      <c r="M374" s="156"/>
      <c r="N374" s="108"/>
      <c r="O374" s="108"/>
      <c r="P374" s="108"/>
      <c r="Q374" s="108"/>
      <c r="R374" s="108"/>
      <c r="S374" s="145"/>
      <c r="T374" s="145"/>
      <c r="V374" s="68"/>
      <c r="W374" s="62"/>
      <c r="X374" s="61"/>
      <c r="Y374" s="4"/>
    </row>
    <row r="375" spans="1:25" s="15" customFormat="1" ht="15.75" customHeight="1" x14ac:dyDescent="0.2">
      <c r="A375" s="2"/>
      <c r="B375" s="3"/>
      <c r="C375" s="3"/>
      <c r="D375" s="3"/>
      <c r="E375" s="16"/>
      <c r="F375" s="3"/>
      <c r="G375" s="80"/>
      <c r="H375" s="19"/>
      <c r="I375" s="18"/>
      <c r="J375" s="18"/>
      <c r="K375" s="11"/>
      <c r="L375" s="11"/>
      <c r="M375" s="156"/>
      <c r="N375" s="108"/>
      <c r="O375" s="108"/>
      <c r="P375" s="108"/>
      <c r="Q375" s="108"/>
      <c r="R375" s="108"/>
      <c r="S375" s="145"/>
      <c r="T375" s="145"/>
      <c r="V375" s="68"/>
      <c r="W375" s="62"/>
      <c r="X375" s="61"/>
      <c r="Y375" s="4"/>
    </row>
    <row r="376" spans="1:25" s="15" customFormat="1" ht="15.75" customHeight="1" x14ac:dyDescent="0.2">
      <c r="A376" s="2"/>
      <c r="B376" s="3"/>
      <c r="C376" s="3"/>
      <c r="D376" s="3"/>
      <c r="E376" s="16"/>
      <c r="F376" s="3"/>
      <c r="G376" s="80"/>
      <c r="H376" s="19"/>
      <c r="I376" s="18"/>
      <c r="J376" s="18"/>
      <c r="K376" s="11"/>
      <c r="L376" s="11"/>
      <c r="M376" s="156"/>
      <c r="N376" s="108"/>
      <c r="O376" s="108"/>
      <c r="P376" s="108"/>
      <c r="Q376" s="108"/>
      <c r="R376" s="108"/>
      <c r="S376" s="145"/>
      <c r="T376" s="145"/>
      <c r="V376" s="68"/>
      <c r="W376" s="62"/>
      <c r="X376" s="61"/>
      <c r="Y376" s="4"/>
    </row>
    <row r="377" spans="1:25" s="15" customFormat="1" ht="15.75" customHeight="1" x14ac:dyDescent="0.2">
      <c r="A377" s="2"/>
      <c r="B377" s="3"/>
      <c r="C377" s="3"/>
      <c r="D377" s="3"/>
      <c r="E377" s="16"/>
      <c r="F377" s="3"/>
      <c r="G377" s="80"/>
      <c r="H377" s="19"/>
      <c r="I377" s="18"/>
      <c r="J377" s="18"/>
      <c r="K377" s="11"/>
      <c r="L377" s="11"/>
      <c r="M377" s="156"/>
      <c r="N377" s="108"/>
      <c r="O377" s="108"/>
      <c r="P377" s="108"/>
      <c r="Q377" s="108"/>
      <c r="R377" s="108"/>
      <c r="S377" s="145"/>
      <c r="T377" s="145"/>
      <c r="V377" s="68"/>
      <c r="W377" s="62"/>
      <c r="X377" s="61"/>
      <c r="Y377" s="4"/>
    </row>
    <row r="378" spans="1:25" s="15" customFormat="1" ht="15.75" customHeight="1" x14ac:dyDescent="0.2">
      <c r="A378" s="2"/>
      <c r="B378" s="3"/>
      <c r="C378" s="3"/>
      <c r="D378" s="3"/>
      <c r="E378" s="16"/>
      <c r="F378" s="3"/>
      <c r="G378" s="80"/>
      <c r="H378" s="19"/>
      <c r="I378" s="18"/>
      <c r="J378" s="18"/>
      <c r="K378" s="11"/>
      <c r="L378" s="11"/>
      <c r="M378" s="156"/>
      <c r="N378" s="108"/>
      <c r="O378" s="108"/>
      <c r="P378" s="108"/>
      <c r="Q378" s="108"/>
      <c r="R378" s="108"/>
      <c r="S378" s="145"/>
      <c r="T378" s="145"/>
      <c r="V378" s="68"/>
      <c r="W378" s="62"/>
      <c r="X378" s="61"/>
      <c r="Y378" s="4"/>
    </row>
    <row r="379" spans="1:25" s="15" customFormat="1" ht="15.75" customHeight="1" x14ac:dyDescent="0.2">
      <c r="A379" s="2"/>
      <c r="B379" s="3"/>
      <c r="C379" s="3"/>
      <c r="D379" s="3"/>
      <c r="E379" s="16"/>
      <c r="F379" s="3"/>
      <c r="G379" s="80"/>
      <c r="H379" s="19"/>
      <c r="I379" s="18"/>
      <c r="J379" s="18"/>
      <c r="K379" s="11"/>
      <c r="L379" s="11"/>
      <c r="M379" s="156"/>
      <c r="N379" s="108"/>
      <c r="O379" s="108"/>
      <c r="P379" s="108"/>
      <c r="Q379" s="108"/>
      <c r="R379" s="108"/>
      <c r="S379" s="145"/>
      <c r="T379" s="145"/>
      <c r="V379" s="68"/>
      <c r="W379" s="62"/>
      <c r="X379" s="61"/>
      <c r="Y379" s="4"/>
    </row>
    <row r="380" spans="1:25" s="15" customFormat="1" ht="15.75" customHeight="1" x14ac:dyDescent="0.2">
      <c r="A380" s="2"/>
      <c r="B380" s="3"/>
      <c r="C380" s="3"/>
      <c r="D380" s="3"/>
      <c r="E380" s="16"/>
      <c r="F380" s="3"/>
      <c r="G380" s="80"/>
      <c r="H380" s="19"/>
      <c r="I380" s="18"/>
      <c r="J380" s="18"/>
      <c r="K380" s="11"/>
      <c r="L380" s="11"/>
      <c r="M380" s="156"/>
      <c r="N380" s="108"/>
      <c r="O380" s="108"/>
      <c r="P380" s="108"/>
      <c r="Q380" s="108"/>
      <c r="R380" s="108"/>
      <c r="S380" s="145"/>
      <c r="T380" s="145"/>
      <c r="V380" s="68"/>
      <c r="W380" s="62"/>
      <c r="X380" s="61"/>
      <c r="Y380" s="4"/>
    </row>
    <row r="381" spans="1:25" s="15" customFormat="1" ht="15.75" customHeight="1" x14ac:dyDescent="0.2">
      <c r="A381" s="2"/>
      <c r="B381" s="3"/>
      <c r="C381" s="3"/>
      <c r="D381" s="3"/>
      <c r="E381" s="16"/>
      <c r="F381" s="3"/>
      <c r="G381" s="80"/>
      <c r="H381" s="19"/>
      <c r="I381" s="18"/>
      <c r="J381" s="18"/>
      <c r="K381" s="11"/>
      <c r="L381" s="11"/>
      <c r="M381" s="156"/>
      <c r="N381" s="108"/>
      <c r="O381" s="108"/>
      <c r="P381" s="108"/>
      <c r="Q381" s="108"/>
      <c r="R381" s="108"/>
      <c r="S381" s="145"/>
      <c r="T381" s="145"/>
      <c r="V381" s="68"/>
      <c r="W381" s="62"/>
      <c r="X381" s="61"/>
      <c r="Y381" s="4"/>
    </row>
    <row r="382" spans="1:25" s="15" customFormat="1" ht="15.75" customHeight="1" x14ac:dyDescent="0.2">
      <c r="A382" s="2"/>
      <c r="B382" s="3"/>
      <c r="C382" s="3"/>
      <c r="D382" s="3"/>
      <c r="E382" s="16"/>
      <c r="F382" s="3"/>
      <c r="G382" s="80"/>
      <c r="H382" s="19"/>
      <c r="I382" s="18"/>
      <c r="J382" s="18"/>
      <c r="K382" s="11"/>
      <c r="L382" s="11"/>
      <c r="M382" s="156"/>
      <c r="N382" s="108"/>
      <c r="O382" s="108"/>
      <c r="P382" s="108"/>
      <c r="Q382" s="108"/>
      <c r="R382" s="108"/>
      <c r="S382" s="145"/>
      <c r="T382" s="145"/>
      <c r="V382" s="68"/>
      <c r="W382" s="62"/>
      <c r="X382" s="61"/>
      <c r="Y382" s="4"/>
    </row>
    <row r="383" spans="1:25" s="15" customFormat="1" ht="15.75" customHeight="1" x14ac:dyDescent="0.2">
      <c r="A383" s="2"/>
      <c r="B383" s="3"/>
      <c r="C383" s="3"/>
      <c r="D383" s="3"/>
      <c r="E383" s="16"/>
      <c r="F383" s="3"/>
      <c r="G383" s="80"/>
      <c r="H383" s="19"/>
      <c r="I383" s="18"/>
      <c r="J383" s="18"/>
      <c r="K383" s="11"/>
      <c r="L383" s="11"/>
      <c r="M383" s="156"/>
      <c r="N383" s="108"/>
      <c r="O383" s="108"/>
      <c r="P383" s="108"/>
      <c r="Q383" s="108"/>
      <c r="R383" s="108"/>
      <c r="S383" s="145"/>
      <c r="T383" s="145"/>
      <c r="V383" s="68"/>
      <c r="W383" s="62"/>
      <c r="X383" s="61"/>
      <c r="Y383" s="4"/>
    </row>
    <row r="384" spans="1:25" s="15" customFormat="1" ht="15.75" customHeight="1" x14ac:dyDescent="0.2">
      <c r="A384" s="2"/>
      <c r="B384" s="3"/>
      <c r="C384" s="3"/>
      <c r="D384" s="3"/>
      <c r="E384" s="16"/>
      <c r="F384" s="3"/>
      <c r="G384" s="80"/>
      <c r="H384" s="19"/>
      <c r="I384" s="18"/>
      <c r="J384" s="18"/>
      <c r="K384" s="11"/>
      <c r="L384" s="11"/>
      <c r="M384" s="156"/>
      <c r="N384" s="108"/>
      <c r="O384" s="108"/>
      <c r="P384" s="108"/>
      <c r="Q384" s="108"/>
      <c r="R384" s="108"/>
      <c r="S384" s="145"/>
      <c r="T384" s="145"/>
      <c r="V384" s="68"/>
      <c r="W384" s="62"/>
      <c r="X384" s="61"/>
      <c r="Y384" s="4"/>
    </row>
    <row r="385" spans="1:25" s="15" customFormat="1" ht="15.75" customHeight="1" x14ac:dyDescent="0.2">
      <c r="A385" s="2"/>
      <c r="B385" s="3"/>
      <c r="C385" s="3"/>
      <c r="D385" s="3"/>
      <c r="E385" s="16"/>
      <c r="F385" s="3"/>
      <c r="G385" s="80"/>
      <c r="H385" s="19"/>
      <c r="I385" s="18"/>
      <c r="J385" s="18"/>
      <c r="K385" s="11"/>
      <c r="L385" s="11"/>
      <c r="M385" s="156"/>
      <c r="N385" s="108"/>
      <c r="O385" s="108"/>
      <c r="P385" s="108"/>
      <c r="Q385" s="108"/>
      <c r="R385" s="108"/>
      <c r="S385" s="145"/>
      <c r="T385" s="145"/>
      <c r="V385" s="68"/>
      <c r="W385" s="62"/>
      <c r="X385" s="61"/>
      <c r="Y385" s="4"/>
    </row>
    <row r="386" spans="1:25" s="15" customFormat="1" ht="15.75" customHeight="1" x14ac:dyDescent="0.2">
      <c r="A386" s="2"/>
      <c r="B386" s="3"/>
      <c r="C386" s="3"/>
      <c r="D386" s="3"/>
      <c r="E386" s="16"/>
      <c r="F386" s="3"/>
      <c r="G386" s="80"/>
      <c r="H386" s="19"/>
      <c r="I386" s="18"/>
      <c r="J386" s="18"/>
      <c r="K386" s="11"/>
      <c r="L386" s="11"/>
      <c r="M386" s="156"/>
      <c r="N386" s="108"/>
      <c r="O386" s="108"/>
      <c r="P386" s="108"/>
      <c r="Q386" s="108"/>
      <c r="R386" s="108"/>
      <c r="S386" s="145"/>
      <c r="T386" s="145"/>
      <c r="V386" s="68"/>
      <c r="W386" s="62"/>
      <c r="X386" s="61"/>
      <c r="Y386" s="4"/>
    </row>
  </sheetData>
  <sheetProtection formatCells="0"/>
  <mergeCells count="111">
    <mergeCell ref="A1:U1"/>
    <mergeCell ref="A3:A5"/>
    <mergeCell ref="B3:B5"/>
    <mergeCell ref="C3:C5"/>
    <mergeCell ref="D3:D5"/>
    <mergeCell ref="E3:E5"/>
    <mergeCell ref="F3:F5"/>
    <mergeCell ref="G3:G5"/>
    <mergeCell ref="H3:L3"/>
    <mergeCell ref="N3:R3"/>
    <mergeCell ref="A6:A8"/>
    <mergeCell ref="U6:U8"/>
    <mergeCell ref="A9:A20"/>
    <mergeCell ref="U13:U14"/>
    <mergeCell ref="U15:U19"/>
    <mergeCell ref="A21:A24"/>
    <mergeCell ref="U22:U24"/>
    <mergeCell ref="U3:U5"/>
    <mergeCell ref="H4:H5"/>
    <mergeCell ref="I4:J4"/>
    <mergeCell ref="K4:L4"/>
    <mergeCell ref="N4:N5"/>
    <mergeCell ref="O4:P4"/>
    <mergeCell ref="Q4:R4"/>
    <mergeCell ref="A47:A67"/>
    <mergeCell ref="U47:U51"/>
    <mergeCell ref="U55:U58"/>
    <mergeCell ref="U60:U61"/>
    <mergeCell ref="U63:U64"/>
    <mergeCell ref="U66:U67"/>
    <mergeCell ref="A25:A35"/>
    <mergeCell ref="U25:U27"/>
    <mergeCell ref="U28:U32"/>
    <mergeCell ref="U33:U34"/>
    <mergeCell ref="A36:A46"/>
    <mergeCell ref="U36:U38"/>
    <mergeCell ref="U41:U43"/>
    <mergeCell ref="U44:U46"/>
    <mergeCell ref="A118:A135"/>
    <mergeCell ref="U118:U121"/>
    <mergeCell ref="U122:U124"/>
    <mergeCell ref="U126:U127"/>
    <mergeCell ref="U129:U133"/>
    <mergeCell ref="U134:U135"/>
    <mergeCell ref="A68:A92"/>
    <mergeCell ref="U70:U83"/>
    <mergeCell ref="U87:U89"/>
    <mergeCell ref="A94:A117"/>
    <mergeCell ref="U95:U97"/>
    <mergeCell ref="U100:U101"/>
    <mergeCell ref="U107:U108"/>
    <mergeCell ref="U111:U116"/>
    <mergeCell ref="A136:A148"/>
    <mergeCell ref="U136:U141"/>
    <mergeCell ref="U142:U147"/>
    <mergeCell ref="A149:A166"/>
    <mergeCell ref="B150:B151"/>
    <mergeCell ref="U150:U151"/>
    <mergeCell ref="U152:U154"/>
    <mergeCell ref="U155:U156"/>
    <mergeCell ref="U165:U166"/>
    <mergeCell ref="A199:A204"/>
    <mergeCell ref="A205:A206"/>
    <mergeCell ref="U205:U206"/>
    <mergeCell ref="A207:A221"/>
    <mergeCell ref="U208:U209"/>
    <mergeCell ref="U210:U212"/>
    <mergeCell ref="U214:U219"/>
    <mergeCell ref="A167:A187"/>
    <mergeCell ref="U168:U172"/>
    <mergeCell ref="U173:U179"/>
    <mergeCell ref="U182:U184"/>
    <mergeCell ref="A188:A198"/>
    <mergeCell ref="U188:U198"/>
    <mergeCell ref="U273:U275"/>
    <mergeCell ref="A282:A297"/>
    <mergeCell ref="U282:U285"/>
    <mergeCell ref="U286:U288"/>
    <mergeCell ref="U289:U291"/>
    <mergeCell ref="A222:A234"/>
    <mergeCell ref="U230:U233"/>
    <mergeCell ref="A235:A253"/>
    <mergeCell ref="U239:U253"/>
    <mergeCell ref="A254:A266"/>
    <mergeCell ref="U254:U256"/>
    <mergeCell ref="U258:U260"/>
    <mergeCell ref="U261:U262"/>
    <mergeCell ref="U356:U357"/>
    <mergeCell ref="U363:U364"/>
    <mergeCell ref="T3:T4"/>
    <mergeCell ref="A333:A337"/>
    <mergeCell ref="U333:U335"/>
    <mergeCell ref="A338:A344"/>
    <mergeCell ref="U340:U342"/>
    <mergeCell ref="U343:U344"/>
    <mergeCell ref="A345:A366"/>
    <mergeCell ref="U345:U346"/>
    <mergeCell ref="U348:U349"/>
    <mergeCell ref="U350:U351"/>
    <mergeCell ref="U353:U354"/>
    <mergeCell ref="A298:A307"/>
    <mergeCell ref="U304:U307"/>
    <mergeCell ref="A308:A332"/>
    <mergeCell ref="U309:U310"/>
    <mergeCell ref="U312:U317"/>
    <mergeCell ref="U319:U320"/>
    <mergeCell ref="U321:U328"/>
    <mergeCell ref="U331:U332"/>
    <mergeCell ref="A267:A281"/>
    <mergeCell ref="U267:U269"/>
    <mergeCell ref="U270:U271"/>
  </mergeCells>
  <pageMargins left="0.59055118110236227" right="0.19685039370078741" top="0.35433070866141736" bottom="0.31496062992125984" header="0.23622047244094491" footer="0.19685039370078741"/>
  <pageSetup paperSize="9" scale="61" fitToHeight="0" orientation="landscape" blackAndWhite="1" r:id="rId1"/>
  <headerFooter alignWithMargins="0"/>
  <rowBreaks count="2" manualBreakCount="2">
    <brk id="317" max="16383" man="1"/>
    <brk id="361" max="16383" man="1"/>
  </row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7"/>
  <sheetViews>
    <sheetView workbookViewId="0">
      <selection activeCell="C30" sqref="C30"/>
    </sheetView>
  </sheetViews>
  <sheetFormatPr defaultRowHeight="12.75" x14ac:dyDescent="0.2"/>
  <cols>
    <col min="1" max="2" width="23.85546875" style="4" customWidth="1"/>
    <col min="3" max="3" width="29" style="4" customWidth="1"/>
    <col min="4" max="5" width="13.7109375" style="4" customWidth="1"/>
    <col min="6" max="7" width="10.5703125" style="4" customWidth="1"/>
    <col min="8" max="8" width="33.85546875" style="57" customWidth="1"/>
  </cols>
  <sheetData>
    <row r="1" spans="1:8" x14ac:dyDescent="0.2">
      <c r="A1" s="60" t="s">
        <v>305</v>
      </c>
    </row>
    <row r="3" spans="1:8" ht="36.75" customHeight="1" x14ac:dyDescent="0.2">
      <c r="A3" s="276" t="s">
        <v>284</v>
      </c>
      <c r="B3" s="276" t="s">
        <v>287</v>
      </c>
      <c r="C3" s="278" t="s">
        <v>285</v>
      </c>
      <c r="D3" s="274" t="s">
        <v>286</v>
      </c>
      <c r="E3" s="274"/>
      <c r="F3" s="275" t="s">
        <v>182</v>
      </c>
      <c r="G3" s="275"/>
      <c r="H3" s="52" t="s">
        <v>299</v>
      </c>
    </row>
    <row r="4" spans="1:8" x14ac:dyDescent="0.2">
      <c r="A4" s="277"/>
      <c r="B4" s="277"/>
      <c r="C4" s="279"/>
      <c r="D4" s="53" t="s">
        <v>255</v>
      </c>
      <c r="E4" s="53" t="s">
        <v>256</v>
      </c>
      <c r="F4" s="54" t="s">
        <v>255</v>
      </c>
      <c r="G4" s="54" t="s">
        <v>256</v>
      </c>
      <c r="H4" s="58"/>
    </row>
    <row r="5" spans="1:8" ht="25.5" x14ac:dyDescent="0.2">
      <c r="A5" s="38" t="s">
        <v>283</v>
      </c>
      <c r="B5" s="38" t="s">
        <v>288</v>
      </c>
      <c r="C5" s="38" t="s">
        <v>79</v>
      </c>
      <c r="D5" s="55">
        <v>3486.57</v>
      </c>
      <c r="E5" s="55">
        <v>3486.57</v>
      </c>
      <c r="F5" s="56">
        <v>1</v>
      </c>
      <c r="G5" s="56">
        <f>E5/D5</f>
        <v>1</v>
      </c>
      <c r="H5" s="58" t="s">
        <v>304</v>
      </c>
    </row>
    <row r="6" spans="1:8" x14ac:dyDescent="0.2">
      <c r="A6" s="38" t="s">
        <v>289</v>
      </c>
      <c r="B6" s="38" t="s">
        <v>306</v>
      </c>
      <c r="C6" s="38" t="s">
        <v>136</v>
      </c>
      <c r="D6" s="55">
        <v>2741.14</v>
      </c>
      <c r="E6" s="55">
        <v>2741.14</v>
      </c>
      <c r="F6" s="56">
        <v>0.95089325979116801</v>
      </c>
      <c r="G6" s="56">
        <f t="shared" ref="G6:G17" si="0">E6/D6</f>
        <v>1</v>
      </c>
      <c r="H6" s="58" t="s">
        <v>296</v>
      </c>
    </row>
    <row r="7" spans="1:8" ht="38.25" x14ac:dyDescent="0.2">
      <c r="A7" s="38" t="s">
        <v>290</v>
      </c>
      <c r="B7" s="38" t="s">
        <v>291</v>
      </c>
      <c r="C7" s="59" t="s">
        <v>206</v>
      </c>
      <c r="D7" s="55">
        <v>2538.65</v>
      </c>
      <c r="E7" s="55">
        <v>2661.82</v>
      </c>
      <c r="F7" s="56">
        <v>0.94363082184142999</v>
      </c>
      <c r="G7" s="56">
        <f t="shared" si="0"/>
        <v>1.0485179130640301</v>
      </c>
      <c r="H7" s="58" t="s">
        <v>297</v>
      </c>
    </row>
    <row r="8" spans="1:8" x14ac:dyDescent="0.2">
      <c r="A8" s="267" t="s">
        <v>292</v>
      </c>
      <c r="B8" s="38" t="s">
        <v>307</v>
      </c>
      <c r="C8" s="267" t="s">
        <v>147</v>
      </c>
      <c r="D8" s="55">
        <v>3486.57</v>
      </c>
      <c r="E8" s="55">
        <v>3486.57</v>
      </c>
      <c r="F8" s="56">
        <v>1</v>
      </c>
      <c r="G8" s="56">
        <f t="shared" si="0"/>
        <v>1</v>
      </c>
      <c r="H8" s="271" t="s">
        <v>304</v>
      </c>
    </row>
    <row r="9" spans="1:8" x14ac:dyDescent="0.2">
      <c r="A9" s="268"/>
      <c r="B9" s="38" t="s">
        <v>308</v>
      </c>
      <c r="C9" s="268"/>
      <c r="D9" s="55">
        <v>3486.57</v>
      </c>
      <c r="E9" s="55">
        <v>3486.57</v>
      </c>
      <c r="F9" s="56">
        <v>1</v>
      </c>
      <c r="G9" s="56">
        <f t="shared" si="0"/>
        <v>1</v>
      </c>
      <c r="H9" s="272"/>
    </row>
    <row r="10" spans="1:8" x14ac:dyDescent="0.2">
      <c r="A10" s="268"/>
      <c r="B10" s="38" t="s">
        <v>309</v>
      </c>
      <c r="C10" s="268"/>
      <c r="D10" s="55">
        <v>3486.57</v>
      </c>
      <c r="E10" s="55">
        <v>3486.57</v>
      </c>
      <c r="F10" s="56">
        <v>1</v>
      </c>
      <c r="G10" s="56">
        <f>E10/D10</f>
        <v>1</v>
      </c>
      <c r="H10" s="272"/>
    </row>
    <row r="11" spans="1:8" x14ac:dyDescent="0.2">
      <c r="A11" s="268"/>
      <c r="B11" s="38" t="s">
        <v>310</v>
      </c>
      <c r="C11" s="268"/>
      <c r="D11" s="55">
        <v>3486.57</v>
      </c>
      <c r="E11" s="55">
        <v>3486.57</v>
      </c>
      <c r="F11" s="56">
        <v>1</v>
      </c>
      <c r="G11" s="56">
        <f t="shared" si="0"/>
        <v>1</v>
      </c>
      <c r="H11" s="272"/>
    </row>
    <row r="12" spans="1:8" x14ac:dyDescent="0.2">
      <c r="A12" s="268"/>
      <c r="B12" s="38" t="s">
        <v>311</v>
      </c>
      <c r="C12" s="268"/>
      <c r="D12" s="55">
        <v>3486.57</v>
      </c>
      <c r="E12" s="55">
        <v>3486.57</v>
      </c>
      <c r="F12" s="56">
        <v>1</v>
      </c>
      <c r="G12" s="56">
        <f>E12/D12</f>
        <v>1</v>
      </c>
      <c r="H12" s="272"/>
    </row>
    <row r="13" spans="1:8" x14ac:dyDescent="0.2">
      <c r="A13" s="269"/>
      <c r="B13" s="38" t="s">
        <v>312</v>
      </c>
      <c r="C13" s="269"/>
      <c r="D13" s="55">
        <v>3486.57</v>
      </c>
      <c r="E13" s="55">
        <v>3486.57</v>
      </c>
      <c r="F13" s="56">
        <v>1</v>
      </c>
      <c r="G13" s="56">
        <f t="shared" si="0"/>
        <v>1</v>
      </c>
      <c r="H13" s="273"/>
    </row>
    <row r="14" spans="1:8" x14ac:dyDescent="0.2">
      <c r="A14" s="267" t="s">
        <v>293</v>
      </c>
      <c r="B14" s="38" t="s">
        <v>294</v>
      </c>
      <c r="C14" s="267" t="s">
        <v>96</v>
      </c>
      <c r="D14" s="55">
        <v>2879.05</v>
      </c>
      <c r="E14" s="55">
        <v>2879.05</v>
      </c>
      <c r="F14" s="56">
        <v>1</v>
      </c>
      <c r="G14" s="56">
        <f t="shared" si="0"/>
        <v>1</v>
      </c>
      <c r="H14" s="270" t="s">
        <v>298</v>
      </c>
    </row>
    <row r="15" spans="1:8" x14ac:dyDescent="0.2">
      <c r="A15" s="268"/>
      <c r="B15" s="38" t="s">
        <v>295</v>
      </c>
      <c r="C15" s="268"/>
      <c r="D15" s="55">
        <v>2879.05</v>
      </c>
      <c r="E15" s="55">
        <v>2879.05</v>
      </c>
      <c r="F15" s="56">
        <v>1</v>
      </c>
      <c r="G15" s="56">
        <f t="shared" si="0"/>
        <v>1</v>
      </c>
      <c r="H15" s="270"/>
    </row>
    <row r="16" spans="1:8" ht="25.5" x14ac:dyDescent="0.2">
      <c r="A16" s="269"/>
      <c r="B16" s="38" t="s">
        <v>73</v>
      </c>
      <c r="C16" s="269"/>
      <c r="D16" s="55">
        <v>2359.3200000000002</v>
      </c>
      <c r="E16" s="55">
        <v>2359.3200000000002</v>
      </c>
      <c r="F16" s="56">
        <v>0.96976821613978603</v>
      </c>
      <c r="G16" s="56">
        <f t="shared" si="0"/>
        <v>1</v>
      </c>
      <c r="H16" s="58" t="s">
        <v>302</v>
      </c>
    </row>
    <row r="17" spans="1:8" ht="25.5" x14ac:dyDescent="0.2">
      <c r="A17" s="38" t="s">
        <v>301</v>
      </c>
      <c r="B17" s="38" t="s">
        <v>300</v>
      </c>
      <c r="C17" s="59" t="s">
        <v>153</v>
      </c>
      <c r="D17" s="55">
        <v>1893.5</v>
      </c>
      <c r="E17" s="55">
        <v>1893.5</v>
      </c>
      <c r="F17" s="56">
        <v>1</v>
      </c>
      <c r="G17" s="56">
        <f t="shared" si="0"/>
        <v>1</v>
      </c>
      <c r="H17" s="58" t="s">
        <v>303</v>
      </c>
    </row>
  </sheetData>
  <mergeCells count="11">
    <mergeCell ref="A14:A16"/>
    <mergeCell ref="C14:C16"/>
    <mergeCell ref="H14:H15"/>
    <mergeCell ref="H8:H13"/>
    <mergeCell ref="D3:E3"/>
    <mergeCell ref="F3:G3"/>
    <mergeCell ref="A3:A4"/>
    <mergeCell ref="B3:B4"/>
    <mergeCell ref="C3:C4"/>
    <mergeCell ref="A8:A13"/>
    <mergeCell ref="C8:C13"/>
  </mergeCells>
  <pageMargins left="0.34" right="0.32" top="0.74803149606299213" bottom="0.74803149606299213" header="0.31496062992125984" footer="0.31496062992125984"/>
  <pageSetup paperSize="9" scale="9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6</vt:i4>
      </vt:variant>
    </vt:vector>
  </HeadingPairs>
  <TitlesOfParts>
    <vt:vector size="10" baseType="lpstr">
      <vt:lpstr>Тепловая энергия</vt:lpstr>
      <vt:lpstr>2025 год</vt:lpstr>
      <vt:lpstr>Тепловая энергия 2026</vt:lpstr>
      <vt:lpstr>без роста</vt:lpstr>
      <vt:lpstr>'2025 год'!Заголовки_для_печати</vt:lpstr>
      <vt:lpstr>'Тепловая энергия'!Заголовки_для_печати</vt:lpstr>
      <vt:lpstr>'Тепловая энергия 2026'!Заголовки_для_печати</vt:lpstr>
      <vt:lpstr>'2025 год'!Область_печати</vt:lpstr>
      <vt:lpstr>'Тепловая энергия'!Область_печати</vt:lpstr>
      <vt:lpstr>'Тепловая энергия 2026'!Область_печати</vt:lpstr>
    </vt:vector>
  </TitlesOfParts>
  <Company>REC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321-04</dc:creator>
  <cp:lastModifiedBy>Копышева М.C.</cp:lastModifiedBy>
  <cp:lastPrinted>2026-01-20T09:36:46Z</cp:lastPrinted>
  <dcterms:created xsi:type="dcterms:W3CDTF">2006-09-07T06:50:42Z</dcterms:created>
  <dcterms:modified xsi:type="dcterms:W3CDTF">2026-01-29T09:58:07Z</dcterms:modified>
</cp:coreProperties>
</file>