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t-505-05\внешнийдиск\01 ПРАВЛЕНИЯ\ПОСТАНОВЛЕНИЯ\2026\2026.06.25 ИВГТЭ ИП\"/>
    </mc:Choice>
  </mc:AlternateContent>
  <bookViews>
    <workbookView xWindow="4620" yWindow="885" windowWidth="20265" windowHeight="12240"/>
  </bookViews>
  <sheets>
    <sheet name="1-ИП ТС" sheetId="1" r:id="rId1"/>
    <sheet name="2-ИП ТС" sheetId="3" r:id="rId2"/>
    <sheet name="3-ИП ТС" sheetId="9" r:id="rId3"/>
    <sheet name="4-ИП ТС" sheetId="11" r:id="rId4"/>
    <sheet name="5-ИП ТС" sheetId="6" r:id="rId5"/>
  </sheets>
  <definedNames>
    <definedName name="_xlnm.Print_Area" localSheetId="0">'1-ИП ТС'!$A$1:$DE$23</definedName>
    <definedName name="_xlnm.Print_Area" localSheetId="1">'2-ИП ТС'!$A$1:$AJ$59</definedName>
    <definedName name="_xlnm.Print_Area" localSheetId="2">'3-ИП ТС'!$A$1:$FE$33</definedName>
    <definedName name="_xlnm.Print_Area" localSheetId="3">'4-ИП ТС'!$A$1:$HQ$19</definedName>
    <definedName name="_xlnm.Print_Area" localSheetId="4">'5-ИП ТС'!$A$1:$I$36</definedName>
  </definedNames>
  <calcPr calcId="162913" iterate="1"/>
</workbook>
</file>

<file path=xl/calcChain.xml><?xml version="1.0" encoding="utf-8"?>
<calcChain xmlns="http://schemas.openxmlformats.org/spreadsheetml/2006/main">
  <c r="Z39" i="3" l="1"/>
  <c r="Z35" i="3"/>
  <c r="Z37" i="3" s="1"/>
  <c r="AI13" i="6"/>
  <c r="AP13" i="6" s="1"/>
  <c r="AW13" i="6" s="1"/>
  <c r="BD13" i="6" s="1"/>
  <c r="AK13" i="6"/>
  <c r="AR13" i="6" s="1"/>
  <c r="AY13" i="6" s="1"/>
  <c r="BF13" i="6" s="1"/>
  <c r="AM13" i="6"/>
  <c r="AT13" i="6" s="1"/>
  <c r="BA13" i="6" s="1"/>
  <c r="AO13" i="6"/>
  <c r="AV13" i="6" s="1"/>
  <c r="BC13" i="6" s="1"/>
  <c r="AJ13" i="6"/>
  <c r="AQ13" i="6" s="1"/>
  <c r="AX13" i="6" s="1"/>
  <c r="BE13" i="6" s="1"/>
  <c r="AL13" i="6"/>
  <c r="AS13" i="6" s="1"/>
  <c r="AZ13" i="6" s="1"/>
  <c r="AN13" i="6"/>
  <c r="AU13" i="6" s="1"/>
  <c r="BB13" i="6" s="1"/>
  <c r="B23" i="6"/>
  <c r="B21" i="6"/>
  <c r="B22" i="6"/>
  <c r="B20" i="6"/>
  <c r="B18" i="6"/>
  <c r="B16" i="6"/>
  <c r="B17" i="6"/>
  <c r="B15" i="6"/>
  <c r="Z36" i="3" l="1"/>
  <c r="CL18" i="11"/>
  <c r="CR18" i="11" s="1"/>
  <c r="CY18" i="11" s="1"/>
  <c r="GH17" i="11"/>
  <c r="GA17" i="11"/>
  <c r="FU17" i="11"/>
  <c r="FL17" i="11"/>
  <c r="ER17" i="11"/>
  <c r="EX17" i="11" s="1"/>
  <c r="DF17" i="11"/>
  <c r="GH16" i="11"/>
  <c r="GA16" i="11"/>
  <c r="FU16" i="11"/>
  <c r="FL16" i="11"/>
  <c r="ER16" i="11"/>
  <c r="EX16" i="11" s="1"/>
  <c r="DU16" i="11" s="1"/>
  <c r="EB16" i="11"/>
  <c r="DF16" i="11"/>
  <c r="GH15" i="11"/>
  <c r="GA15" i="11"/>
  <c r="FU15" i="11"/>
  <c r="FL15" i="11"/>
  <c r="ER15" i="11"/>
  <c r="EB15" i="11"/>
  <c r="DU15" i="11"/>
  <c r="DO15" i="11"/>
  <c r="DF15" i="11"/>
  <c r="GH14" i="11"/>
  <c r="GA14" i="11"/>
  <c r="FU14" i="11"/>
  <c r="FL14" i="11"/>
  <c r="EI14" i="11"/>
  <c r="DF14" i="11" s="1"/>
  <c r="EB14" i="11"/>
  <c r="DU14" i="11"/>
  <c r="DO14" i="11"/>
  <c r="FE17" i="11" l="1"/>
  <c r="EB17" i="11" s="1"/>
  <c r="DU17" i="11"/>
  <c r="DO16" i="11"/>
  <c r="DO17" i="11"/>
  <c r="X37" i="3" l="1"/>
  <c r="S36" i="3"/>
  <c r="X41" i="3" l="1"/>
  <c r="S41" i="3"/>
  <c r="R41" i="3"/>
  <c r="T36" i="3"/>
  <c r="T37" i="3"/>
  <c r="T35" i="3"/>
  <c r="EX18" i="9"/>
  <c r="EL18" i="9"/>
  <c r="EX19" i="9"/>
  <c r="EL19" i="9"/>
  <c r="EY18" i="9" l="1"/>
  <c r="CQ28" i="9"/>
  <c r="DE28" i="9" s="1"/>
  <c r="DS28" i="9" s="1"/>
  <c r="EF28" i="9" s="1"/>
  <c r="ES28" i="9" s="1"/>
  <c r="ES27" i="9"/>
  <c r="EF27" i="9"/>
  <c r="DS27" i="9"/>
  <c r="DE27" i="9"/>
  <c r="CQ27" i="9"/>
  <c r="ES25" i="9"/>
  <c r="DE25" i="9"/>
  <c r="CQ25" i="9"/>
  <c r="DS24" i="9"/>
  <c r="DS25" i="9" s="1"/>
  <c r="ES23" i="9"/>
  <c r="EF23" i="9"/>
  <c r="DS23" i="9"/>
  <c r="DE23" i="9"/>
  <c r="CQ23" i="9"/>
  <c r="CQ20" i="9"/>
  <c r="CQ21" i="9" s="1"/>
  <c r="DE20" i="9" l="1"/>
  <c r="DE21" i="9" s="1"/>
  <c r="DS20" i="9"/>
  <c r="EF24" i="9"/>
  <c r="EF25" i="9" s="1"/>
  <c r="DS21" i="9" l="1"/>
  <c r="EF20" i="9"/>
  <c r="EF21" i="9" l="1"/>
  <c r="ES20" i="9"/>
  <c r="ES21" i="9" s="1"/>
  <c r="F18" i="6" l="1"/>
  <c r="X58" i="3"/>
  <c r="V39" i="3"/>
  <c r="AA39" i="3"/>
  <c r="F23" i="6" s="1"/>
  <c r="S58" i="3"/>
  <c r="R58" i="3"/>
  <c r="G16" i="6"/>
  <c r="F15" i="6"/>
  <c r="H17" i="6"/>
  <c r="AA35" i="3"/>
  <c r="F20" i="6" s="1"/>
  <c r="AA37" i="3"/>
  <c r="W36" i="3"/>
  <c r="W41" i="3" s="1"/>
  <c r="V35" i="3"/>
  <c r="E18" i="6" l="1"/>
  <c r="H14" i="6"/>
  <c r="G14" i="6"/>
  <c r="E20" i="6"/>
  <c r="F19" i="6"/>
  <c r="F14" i="6"/>
  <c r="F13" i="6"/>
  <c r="D17" i="6"/>
  <c r="C23" i="6"/>
  <c r="E23" i="6"/>
  <c r="V41" i="3"/>
  <c r="Z41" i="3"/>
  <c r="V58" i="3"/>
  <c r="H22" i="6"/>
  <c r="W58" i="3"/>
  <c r="Z58" i="3"/>
  <c r="E17" i="6"/>
  <c r="D16" i="6"/>
  <c r="E16" i="6"/>
  <c r="AA36" i="3"/>
  <c r="G21" i="6" s="1"/>
  <c r="D15" i="6"/>
  <c r="E15" i="6"/>
  <c r="C19" i="6" l="1"/>
  <c r="C18" i="6"/>
  <c r="C13" i="6" s="1"/>
  <c r="E14" i="6"/>
  <c r="E21" i="6"/>
  <c r="G19" i="6"/>
  <c r="E22" i="6"/>
  <c r="H19" i="6"/>
  <c r="D14" i="6"/>
  <c r="AA41" i="3"/>
  <c r="D20" i="6"/>
  <c r="H13" i="6"/>
  <c r="G13" i="6"/>
  <c r="AA58" i="3"/>
  <c r="T39" i="3"/>
  <c r="C14" i="6" l="1"/>
  <c r="D21" i="6"/>
  <c r="E13" i="6"/>
  <c r="E19" i="6"/>
  <c r="D22" i="6"/>
  <c r="T58" i="3"/>
  <c r="T41" i="3"/>
  <c r="D19" i="6" l="1"/>
  <c r="D13" i="6"/>
</calcChain>
</file>

<file path=xl/sharedStrings.xml><?xml version="1.0" encoding="utf-8"?>
<sst xmlns="http://schemas.openxmlformats.org/spreadsheetml/2006/main" count="477" uniqueCount="303">
  <si>
    <t>Паспорт инвестиционной программы организации, осуществляющей
регулируемые виды деятельности в сфере теплоснабжения</t>
  </si>
  <si>
    <t>(наименование регулируемой организации)</t>
  </si>
  <si>
    <t>Местонахождение регулируемой организации</t>
  </si>
  <si>
    <t>Сроки реализации инвестиционной программы</t>
  </si>
  <si>
    <t>Контакты ответственных за разработку инвестиционной программы лиц</t>
  </si>
  <si>
    <t>Наименование исполнительного органа субъекта Российской Федерации или органа местного самоуправления, утвердившего инвестиционную программу</t>
  </si>
  <si>
    <t>Местонахождение исполнительного органа субъекта Российской Федерации или органа местного самоуправления, утвердившего инвестиционную программу</t>
  </si>
  <si>
    <t>Должностное лицо уполномоченного ответственного органа, утвердившее инвестиционную программу</t>
  </si>
  <si>
    <t>Контакты ответственных за утверждение инвестиционной программы лиц</t>
  </si>
  <si>
    <t>Наименование органа местного самоуправления, согласовавшего инвестиционную программу</t>
  </si>
  <si>
    <t>Местонахождение органа местного самоуправления, согласовавшего инвестиционную программу</t>
  </si>
  <si>
    <t>Должностное лицо уполномоченного ответственного органа, согласовавшее инвестиционную программу</t>
  </si>
  <si>
    <t>Контакты ответственных за согласование инвестиционной программы лиц</t>
  </si>
  <si>
    <t>Наименование регулируемой организации, 
в отношении которой разрабатывается инвестиционная программа в сфере теплоснабжения</t>
  </si>
  <si>
    <t>Лицо, ответственное за разработку 
инвестиционной программы</t>
  </si>
  <si>
    <t>Инвестиционная программа</t>
  </si>
  <si>
    <t>№ п/п</t>
  </si>
  <si>
    <t>Наименование мероприятий</t>
  </si>
  <si>
    <t>Кадастровый номер объекта (участка объекта)</t>
  </si>
  <si>
    <t>Вид объекта</t>
  </si>
  <si>
    <t>Описание и место расположения объекта</t>
  </si>
  <si>
    <t>1</t>
  </si>
  <si>
    <t>2</t>
  </si>
  <si>
    <t>3</t>
  </si>
  <si>
    <t>4</t>
  </si>
  <si>
    <t>5</t>
  </si>
  <si>
    <t>Условный диаметр, мм</t>
  </si>
  <si>
    <t>6.1</t>
  </si>
  <si>
    <t>6.2</t>
  </si>
  <si>
    <t>Пропускная способность, т/ч</t>
  </si>
  <si>
    <t>6.3</t>
  </si>
  <si>
    <t>Способ прокладки</t>
  </si>
  <si>
    <t>6.4</t>
  </si>
  <si>
    <t>Тепловая нагрузка, Гкал/ч</t>
  </si>
  <si>
    <t>6.5</t>
  </si>
  <si>
    <t>7.1</t>
  </si>
  <si>
    <t>7.2</t>
  </si>
  <si>
    <t>7.3</t>
  </si>
  <si>
    <t>7.4</t>
  </si>
  <si>
    <t>7.5</t>
  </si>
  <si>
    <t>Год начала реализации</t>
  </si>
  <si>
    <t>8</t>
  </si>
  <si>
    <t>9</t>
  </si>
  <si>
    <t>Год окончания реализации</t>
  </si>
  <si>
    <t>Всего:</t>
  </si>
  <si>
    <t>10.4</t>
  </si>
  <si>
    <t>10.1</t>
  </si>
  <si>
    <t>10.2</t>
  </si>
  <si>
    <t>10.3</t>
  </si>
  <si>
    <t>ПИР</t>
  </si>
  <si>
    <t>СМР</t>
  </si>
  <si>
    <t>10.5</t>
  </si>
  <si>
    <t>10.6</t>
  </si>
  <si>
    <t>10.7</t>
  </si>
  <si>
    <t>10.8</t>
  </si>
  <si>
    <t>Амортизация (стр. 1.1 ФП)</t>
  </si>
  <si>
    <t>11.1</t>
  </si>
  <si>
    <t>11.2</t>
  </si>
  <si>
    <t>11.3</t>
  </si>
  <si>
    <t>11.4</t>
  </si>
  <si>
    <t>Прочие собственные средства (стр. 1.4 ФП)</t>
  </si>
  <si>
    <t>11.5.1</t>
  </si>
  <si>
    <t>11.5.2</t>
  </si>
  <si>
    <t>Прочие источники финанси-рования (стр. 5 ФП)</t>
  </si>
  <si>
    <t>11.10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</si>
  <si>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 4 ФП)</t>
  </si>
  <si>
    <t>11.9</t>
  </si>
  <si>
    <t>Протяжен-ность (в однотрубном исчислении), км</t>
  </si>
  <si>
    <t>Иные собствен-ные средства (стр. 2 ФП)</t>
  </si>
  <si>
    <t>11.6</t>
  </si>
  <si>
    <t>11.7</t>
  </si>
  <si>
    <t>11.8</t>
  </si>
  <si>
    <t>Тепловая сеть</t>
  </si>
  <si>
    <t>до реализации мероприятия</t>
  </si>
  <si>
    <t>после реализации мероприятия</t>
  </si>
  <si>
    <t>Наименование и значение показателя</t>
  </si>
  <si>
    <t>Основные технические характеристики</t>
  </si>
  <si>
    <t>в том числе:</t>
  </si>
  <si>
    <t>Плановые расходы</t>
  </si>
  <si>
    <t>Финансирование, в т.ч. по годам</t>
  </si>
  <si>
    <t>Расходы на реализацию мероприятий в прогнозных ценах, тыс. руб. без НДС</t>
  </si>
  <si>
    <t>Остаток финансиро-вания</t>
  </si>
  <si>
    <t>Расшифровка источников финансирования инвестиционной программы, тыс. руб. без НДС</t>
  </si>
  <si>
    <t>Экономия расходов (стр. 1.5 ФП)</t>
  </si>
  <si>
    <t>Прибыль, направленная на 
инвестиции (стр. 1.2 ФП)</t>
  </si>
  <si>
    <t>Средства, полученные 
за счет платы 
за подключение (стр. 1.3 ФП)</t>
  </si>
  <si>
    <t>Группа 1. Строительство, реконструкция или модернизация объектов в целях подключения потребителей:</t>
  </si>
  <si>
    <t>в результате реализации мероприятий инвестицион-ной программы</t>
  </si>
  <si>
    <t>1.1. Строительство новых тепловых сетей в целях подключения потребителей</t>
  </si>
  <si>
    <t>1.1.1</t>
  </si>
  <si>
    <t>1.1.2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</si>
  <si>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</si>
  <si>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</t>
  </si>
  <si>
    <t>1.2.2</t>
  </si>
  <si>
    <t>1.3. Увеличение пропускной способности существующих тепловых сетей в целях подключения потребителей</t>
  </si>
  <si>
    <t>1.3.1</t>
  </si>
  <si>
    <t>1.3.2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</si>
  <si>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</si>
  <si>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1.4.1</t>
  </si>
  <si>
    <t>1.4.2</t>
  </si>
  <si>
    <t>Всего по группе 2</t>
  </si>
  <si>
    <t>Всего по группе 1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</si>
  <si>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</si>
  <si>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2.1.1</t>
  </si>
  <si>
    <t>2.1.2</t>
  </si>
  <si>
    <t>3.1. Реконструкция или модернизация существующих тепловых сетей</t>
  </si>
  <si>
    <t>3.1.1</t>
  </si>
  <si>
    <t>3.1.2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</si>
  <si>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</si>
  <si>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3.2.1</t>
  </si>
  <si>
    <t>3.2.2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</si>
  <si>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</si>
  <si>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</si>
  <si>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4.1.2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</si>
  <si>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</si>
  <si>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</si>
  <si>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</si>
  <si>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</t>
  </si>
  <si>
    <t>5.1.2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</si>
  <si>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</si>
  <si>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5.2.1</t>
  </si>
  <si>
    <t>5.2.2</t>
  </si>
  <si>
    <t>Всего по группе 5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</si>
  <si>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инфраструктуры.</t>
  </si>
  <si>
    <t>6.1.1</t>
  </si>
  <si>
    <t>6.1.2</t>
  </si>
  <si>
    <t>Всего по группе 6</t>
  </si>
  <si>
    <t>ИТОГО по программе</t>
  </si>
  <si>
    <t xml:space="preserve">в сфере теплоснабжения на </t>
  </si>
  <si>
    <t>Плановые значения показателей, достижение которых предусмотрено 
в результате реализации мероприятий инвестиционной программы</t>
  </si>
  <si>
    <t>Наименование показателя</t>
  </si>
  <si>
    <t>Удельный расход условного топлива на выработку единицы тепловой энергии и (или) теплоносителя</t>
  </si>
  <si>
    <t>Объем присоединяемой тепловой нагрузки новых потребителей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</si>
  <si>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</t>
  </si>
  <si>
    <t>Удельный расход электрической энергии 
на транспортировку теплоносителя</t>
  </si>
  <si>
    <t>Ед. изм.</t>
  </si>
  <si>
    <t>кВт·ч/м3</t>
  </si>
  <si>
    <t>т.у.т./Гкал</t>
  </si>
  <si>
    <t>т.у.т./м3</t>
  </si>
  <si>
    <t>Гкал/ч</t>
  </si>
  <si>
    <t>%</t>
  </si>
  <si>
    <t>Гкал в год</t>
  </si>
  <si>
    <t>% от полезного отпуска тепловой энергии</t>
  </si>
  <si>
    <t>тонн в год для воды</t>
  </si>
  <si>
    <t>Фактические значения</t>
  </si>
  <si>
    <t>Текущее значение</t>
  </si>
  <si>
    <t>Плановые значения</t>
  </si>
  <si>
    <t>в т.ч. по годам реализации</t>
  </si>
  <si>
    <t>Показатели надежности и энергетической эффективности объектов
централизованного теплоснабжения</t>
  </si>
  <si>
    <t>Плановое 
значение</t>
  </si>
  <si>
    <t>18</t>
  </si>
  <si>
    <t>15</t>
  </si>
  <si>
    <t>16</t>
  </si>
  <si>
    <t>17</t>
  </si>
  <si>
    <t>11</t>
  </si>
  <si>
    <t>12</t>
  </si>
  <si>
    <t>13</t>
  </si>
  <si>
    <t>14</t>
  </si>
  <si>
    <t>6</t>
  </si>
  <si>
    <t>7</t>
  </si>
  <si>
    <t>10</t>
  </si>
  <si>
    <t>Показатели энергетической эффективности</t>
  </si>
  <si>
    <t>Показатели надежности</t>
  </si>
  <si>
    <t>Наименование объекта</t>
  </si>
  <si>
    <t>Количество прекращений подачи тепловой энергии, теплоносителя в результате технологических нарушений 
на тепловых сетях на 1 км тепловых сетей</t>
  </si>
  <si>
    <t>Количество прекращений подачи тепловой энергии, теплоносителя в результате технологических нарушений 
на источниках тепловой энергии на 1 Гкал/час установленной мощности</t>
  </si>
  <si>
    <t>Финансовый план</t>
  </si>
  <si>
    <t>№ 
п/п</t>
  </si>
  <si>
    <t>1.1</t>
  </si>
  <si>
    <t>1.2</t>
  </si>
  <si>
    <t>1.3</t>
  </si>
  <si>
    <t>1.4</t>
  </si>
  <si>
    <t>Источники финансирования</t>
  </si>
  <si>
    <t>Собственные средства</t>
  </si>
  <si>
    <t>достигнутая в результате реализации мероприятий инвестиционной программы</t>
  </si>
  <si>
    <t>связанная с сокращением потерь в тепловых сетях, сменой видов и (или) марки основного 
и (или) резервного топлива на источниках тепловой энергии, реализацией энергосервисного договора (контракта) 
в размере, определенном по решению регулируемой организации,</t>
  </si>
  <si>
    <t>1.5</t>
  </si>
  <si>
    <t>2.</t>
  </si>
  <si>
    <t>расходы на уплату лизинговых платежей 
по договору финансовой аренды (лизинга)</t>
  </si>
  <si>
    <t>Иные собственные средства, за исключением средств, указанных в разделе 1</t>
  </si>
  <si>
    <t>Средства, привлеченные на возвратной основе</t>
  </si>
  <si>
    <t>3.1</t>
  </si>
  <si>
    <t>3.2</t>
  </si>
  <si>
    <t>3.3</t>
  </si>
  <si>
    <t>кредиты</t>
  </si>
  <si>
    <t>займы организаций</t>
  </si>
  <si>
    <t>прочие привлеченные средства</t>
  </si>
  <si>
    <t>Бюджетные средства по каждой системе централизованного теплоснабжения 
с выделением расходов концедента 
на строительство, модернизацию 
и (или) реконструкцию объекта концессионного соглашения по каждой системе централизованного теплоснабжения 
при наличии таких расходов</t>
  </si>
  <si>
    <t>Прочие источники финансирования</t>
  </si>
  <si>
    <t>Всего</t>
  </si>
  <si>
    <t>Расходы на реализацию инвестиционной программы (тыс. руб. без НДС) 
(с использованием прогнозных индексов цен)</t>
  </si>
  <si>
    <t>По мероприятиям, согласно Форме № 2-ИП ТС</t>
  </si>
  <si>
    <t>экономия расходов</t>
  </si>
  <si>
    <t>плата за подключение (технологическое присоединение) к системам централизованного теплоснабжения 
(раздельно по каждой системе, если регулируемая организация эксплуатирует несколько таких систем)</t>
  </si>
  <si>
    <t>связанную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</si>
  <si>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Группа 3. Реконструкция или модернизация существующих объектов системы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</si>
  <si>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4.1.1</t>
  </si>
  <si>
    <t>Профинан-сировано 
к N году</t>
  </si>
  <si>
    <t>Привлечен-ные средства на возвратной основе (стр. 23 ФП)</t>
  </si>
  <si>
    <t>Расходы 
на оплату лизинговых платежей 
по договору финансо-вой аренды (лизинга) (стр. 1.6 ФП)</t>
  </si>
  <si>
    <r>
      <t>Показатели, характеризующие снижение негативного воздействия на окружающую среду в соответствии с подпунктом "ж" пункта 10 Правил согласования и утверждения инвестиционных программ организаций, осуществляющих регулируемые виды деятельности в</t>
    </r>
    <r>
      <rPr>
        <sz val="7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сфере теплоснабжения, а также требований к составу и</t>
    </r>
    <r>
      <rPr>
        <sz val="7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содержанию таких программ (за исключением таких программ, утверждаемых в соответствии с законодательством Российской Федерации об электроэнергетике), утвержденных постановлением Правительства Российской Федерации от 5 мая 2014 г. № 410</t>
    </r>
  </si>
  <si>
    <t>3.1.3</t>
  </si>
  <si>
    <t>акционерное общество "Ивгортеплоэнерго"</t>
  </si>
  <si>
    <t>37:05:020604:2169</t>
  </si>
  <si>
    <t>котельная № 1</t>
  </si>
  <si>
    <t>2027-2029 годы</t>
  </si>
  <si>
    <t>Департамент энергетики и тарифов Ивановской области</t>
  </si>
  <si>
    <t>153022, РФ, Ивановская обл., г. Иваново, ул. Велижская, д. 8 (5 этаж)</t>
  </si>
  <si>
    <t>телефон: 8 (4932) 30-03-96, электронная почта:adm.ivrn@ivreg.ru</t>
  </si>
  <si>
    <t>153021, РФ, Ивановская обл., г.Иваново, ул. Рабфаковская, д.2/1</t>
  </si>
  <si>
    <t>(4932) 41 60 03, igte@igte.ru</t>
  </si>
  <si>
    <t>Зам. ген. директора по экономике Камаева А.Н., гл. инженер Удалов Р.В., начальник ПТО Бурова Е.А., начальник ПЭО Коршунова Ю.Н., начальник ОППР Сомова Е.Ю.</t>
  </si>
  <si>
    <t>Акционерное общество «Ивгортеплоэнерго»</t>
  </si>
  <si>
    <t>01.01.2027</t>
  </si>
  <si>
    <t>31.12.2027</t>
  </si>
  <si>
    <t>01.01.2028</t>
  </si>
  <si>
    <t>31.12.2028</t>
  </si>
  <si>
    <t>01.01.2029</t>
  </si>
  <si>
    <t>31.12.2029</t>
  </si>
  <si>
    <t>37:05:000000:1654</t>
  </si>
  <si>
    <t>37:24:000000:2420</t>
  </si>
  <si>
    <t xml:space="preserve">тепловая сеть </t>
  </si>
  <si>
    <t xml:space="preserve"> - </t>
  </si>
  <si>
    <t xml:space="preserve"> -</t>
  </si>
  <si>
    <t>Акционерное общество "Ивгортеплоэнерго"</t>
  </si>
  <si>
    <t>-</t>
  </si>
  <si>
    <t>5.1</t>
  </si>
  <si>
    <t>5.2</t>
  </si>
  <si>
    <t>5.3</t>
  </si>
  <si>
    <t>Удельный расход топлива 
на производство единицы тепловой энергии, 
отпускаемой с коллекторов источников тепловой энергии 
(для организаций, эксплуатирующих объекты теплоснабжения на основании концессионного соглашения дополнительно указываются 
по каждому объекту теплоснабжения), кг ут/Гкал</t>
  </si>
  <si>
    <t>Величина технологических потерь при передаче тепловой энергии, теплоносителя 
по тепловым сетям 
(для организаций, эксплуатирующих объекты теплоснабжения на основании концессионного соглашения дополнительно указываются 
по каждому участку тепловой сети), Гкал</t>
  </si>
  <si>
    <t>Источники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</si>
  <si>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 по передаче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</si>
  <si>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 по производству</t>
  </si>
  <si>
    <t>4.1</t>
  </si>
  <si>
    <t>4.2</t>
  </si>
  <si>
    <t>Администрация Ивановского муниципального округа</t>
  </si>
  <si>
    <t>153520, Ивановская область, Ивановский м.о., с. Ново-Талицы, ул. Новинская, д. 2</t>
  </si>
  <si>
    <t xml:space="preserve">Модернизация котельной №1 в части замены насосного оборудования системы горячего водоснабжения </t>
  </si>
  <si>
    <t>Ивановская обл., Ивановский м.о., с. Богородское, ул. Б. Клинцевская, д.2а</t>
  </si>
  <si>
    <t xml:space="preserve">по годам реализации 
</t>
  </si>
  <si>
    <t xml:space="preserve">по видам деятельности 
</t>
  </si>
  <si>
    <t>Производство ТЭ</t>
  </si>
  <si>
    <t>Передача ТЭ</t>
  </si>
  <si>
    <t>2027 - 2029 г.г.</t>
  </si>
  <si>
    <t>п. 3.1.1.</t>
  </si>
  <si>
    <t>п. 3.1.2.</t>
  </si>
  <si>
    <t>п. 3.1.3.</t>
  </si>
  <si>
    <t>п. 3.2.1.</t>
  </si>
  <si>
    <t>подземный канальный</t>
  </si>
  <si>
    <t>Отношение величины технологических потерь 
тепловой энергии к материальной 
характеристике тепловой сети, Гкал/м2</t>
  </si>
  <si>
    <t>Отношение величины технологических потерь теплоносителя к материальной характеристике тепловой сети, м3/м2</t>
  </si>
  <si>
    <t>Величина технологических потерь при передаче тепловой энергии, теплоносителя 
по тепловым сетям 
(для организаций, эксплуатирующих объекты теплоснабжения на основании концессионного соглашения дополнительно указываются 
по каждому участку тепловой сети), м3</t>
  </si>
  <si>
    <t>23</t>
  </si>
  <si>
    <t>24</t>
  </si>
  <si>
    <t>25</t>
  </si>
  <si>
    <t>26</t>
  </si>
  <si>
    <t>27</t>
  </si>
  <si>
    <t>28</t>
  </si>
  <si>
    <t>29</t>
  </si>
  <si>
    <t>30</t>
  </si>
  <si>
    <t>Ивановская обл., Ивановский м.о., д.Бухарово</t>
  </si>
  <si>
    <t>Потери тепловой энергии в тепловых сетях АО "ИвГТЭ" при передаче тепловой энергии (суммарные в системах теплоснабжения Ивановского м.о. с. Ново-Талицы, д. Бухарово)</t>
  </si>
  <si>
    <t>в том числе по на участке от ТК-5 до ввода в дом 6 по ул. Автодоровская, с. Ново-Тадицы  Ивановского м.о.</t>
  </si>
  <si>
    <t>в том числе по на участке от ТК-5.1 до ввода в дом 8 по ул. Автодоровская, с. Ново-Талицы Ивановского м.о.</t>
  </si>
  <si>
    <t>в том числе на участке от D-92.48 до ввода в дом 1а в д.Бухарово Ивановского м.о.</t>
  </si>
  <si>
    <t>Потери теплоносителя в тепловых сетях АО "ИвГТЭ" при передаче тепловой энергии (суммарные в системах теплоснабжения Ивановского м.о. с. Ново-Талицы, д. Бухарово)</t>
  </si>
  <si>
    <t>в том числе участок тепловой сети от ТК-5 до ввода в дом 6 по ул.Автодоровская, с. Ново-Талицы Ивановского м.о.</t>
  </si>
  <si>
    <t>в том числе участок тепловой сети от ТК-5.1 до ввода в дом 8 по ул.Автодоровская, с. Ново-Талицы Ивановского м.о.</t>
  </si>
  <si>
    <t>в том числе участок тепловой сети от D-92.48 до ввода в дом 1а в д.Бухарово Ивановского м.о.</t>
  </si>
  <si>
    <t>Тепловые сети АО "ИвГТЭ" в системах теплоснабжения Ивановского м.о. с. Ново-Талицы и д. Бухарово</t>
  </si>
  <si>
    <t xml:space="preserve"> Реконструкция тепловой сети на участке от ТК-5 до ввода в дом 6 по ул. Автодоровская, с. Ново-Талицы, Ивановского м.о.</t>
  </si>
  <si>
    <t>Реконструкция тепловой сети на участке от ТК-5.1 до ввода в дом 8 по ул. Автодоровская, с. Ново-Талицы, Ивановского м.о.</t>
  </si>
  <si>
    <t>Реконструкция тепловой сети на участке от D-92.48 до ввода в дом 1а в д.Бухарово, Ивановского м.о.</t>
  </si>
  <si>
    <t>в том числе по на участке от ТК-5 до ввода в дом 6 по ул. Автодоровская, с. Ново-Талицы  Ивановского м.о.</t>
  </si>
  <si>
    <t>Ивановская обл., Ивановский м.о., 
с. Ново-Талицы, 
ул. Автодоровская</t>
  </si>
  <si>
    <t>по всем мероприятиям</t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</si>
  <si>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</si>
  <si>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</si>
  <si>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</si>
  <si>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</si>
  <si>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</si>
  <si>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</si>
  <si>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</si>
  <si>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</si>
  <si>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расходы на капитальные вложения (инвестиции), финансируемые за счет нормативной прибыли, учитываемой 
в необходимой валовой выручке, в том числе по мероприятиям:</t>
  </si>
  <si>
    <t>амортизационные отчисления с выделением результатов переоценки основных средств 
и нематериальных активов, в том числе по мероприятиям:</t>
  </si>
  <si>
    <t>Департамента энергетики и тарифов Ивановской области</t>
  </si>
  <si>
    <t>Форма № 1-ИП ТС</t>
  </si>
  <si>
    <t>Форма № 2-ИП ТС</t>
  </si>
  <si>
    <t>Форма № 3-ИП ТС</t>
  </si>
  <si>
    <t>Форма № 4-ИП ТС</t>
  </si>
  <si>
    <t>Форма № 5-ИП ТС</t>
  </si>
  <si>
    <t>(4932) 93-85-93, det@ivreg.ru</t>
  </si>
  <si>
    <t>Глава Ивановского муниципального округа - Низов Сергей Валерьевич</t>
  </si>
  <si>
    <t>И.о. директора  Департамента энергетики и тарифов Ивановской области Бугаева С.Е.</t>
  </si>
  <si>
    <t>Приложение 1 к протоколу</t>
  </si>
  <si>
    <t>от 25.06.2026 № 20/2</t>
  </si>
  <si>
    <t xml:space="preserve">Приложение 2 к протоколу Департамента энергетики </t>
  </si>
  <si>
    <t>и тарифов Ивановской области от 25.06.2026 № 20/2</t>
  </si>
  <si>
    <t xml:space="preserve">Приложение3 к протоколу Департамента энергетики </t>
  </si>
  <si>
    <t xml:space="preserve">Приложение 4 к протоколу Департамента энергетики </t>
  </si>
  <si>
    <t xml:space="preserve">Приложение 5 к протоколу Департамента энергетики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</si>
</sst>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0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.8000000000000007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44444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0" fontId="2" fillId="0" borderId="11" xfId="0" applyNumberFormat="1" applyFont="1" applyFill="1" applyBorder="1" applyAlignment="1">
      <alignment horizontal="left" vertical="top"/>
    </xf>
    <xf numFmtId="0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left" vertical="top"/>
    </xf>
    <xf numFmtId="49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vertical="top"/>
    </xf>
    <xf numFmtId="0" fontId="2" fillId="0" borderId="6" xfId="0" applyNumberFormat="1" applyFont="1" applyFill="1" applyBorder="1" applyAlignment="1">
      <alignment vertical="top"/>
    </xf>
    <xf numFmtId="0" fontId="2" fillId="0" borderId="5" xfId="0" applyNumberFormat="1" applyFont="1" applyFill="1" applyBorder="1" applyAlignment="1">
      <alignment horizontal="left" vertical="top"/>
    </xf>
    <xf numFmtId="0" fontId="2" fillId="0" borderId="6" xfId="0" applyNumberFormat="1" applyFont="1" applyFill="1" applyBorder="1" applyAlignment="1">
      <alignment horizontal="left" vertical="top"/>
    </xf>
    <xf numFmtId="0" fontId="2" fillId="0" borderId="3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left" vertical="top"/>
    </xf>
    <xf numFmtId="0" fontId="2" fillId="2" borderId="2" xfId="0" applyNumberFormat="1" applyFont="1" applyFill="1" applyBorder="1" applyAlignment="1">
      <alignment horizontal="left" vertical="top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/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left" wrapText="1"/>
    </xf>
    <xf numFmtId="49" fontId="2" fillId="0" borderId="11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49" fontId="2" fillId="0" borderId="8" xfId="0" applyNumberFormat="1" applyFont="1" applyBorder="1" applyAlignment="1"/>
    <xf numFmtId="49" fontId="2" fillId="0" borderId="3" xfId="0" applyNumberFormat="1" applyFont="1" applyFill="1" applyBorder="1" applyAlignment="1"/>
    <xf numFmtId="49" fontId="2" fillId="0" borderId="4" xfId="0" applyNumberFormat="1" applyFont="1" applyFill="1" applyBorder="1" applyAlignment="1"/>
    <xf numFmtId="49" fontId="2" fillId="0" borderId="8" xfId="0" applyNumberFormat="1" applyFont="1" applyFill="1" applyBorder="1" applyAlignment="1"/>
    <xf numFmtId="49" fontId="2" fillId="0" borderId="1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/>
    <xf numFmtId="0" fontId="2" fillId="0" borderId="4" xfId="0" applyNumberFormat="1" applyFont="1" applyBorder="1" applyAlignment="1"/>
    <xf numFmtId="0" fontId="2" fillId="0" borderId="8" xfId="0" applyNumberFormat="1" applyFont="1" applyBorder="1" applyAlignment="1"/>
    <xf numFmtId="0" fontId="2" fillId="0" borderId="11" xfId="0" applyNumberFormat="1" applyFont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left" vertical="top"/>
    </xf>
    <xf numFmtId="166" fontId="2" fillId="0" borderId="11" xfId="0" applyNumberFormat="1" applyFont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/>
    </xf>
    <xf numFmtId="166" fontId="2" fillId="2" borderId="11" xfId="0" applyNumberFormat="1" applyFont="1" applyFill="1" applyBorder="1" applyAlignment="1">
      <alignment horizontal="center"/>
    </xf>
    <xf numFmtId="0" fontId="8" fillId="0" borderId="0" xfId="0" applyNumberFormat="1" applyFont="1" applyBorder="1" applyAlignment="1"/>
    <xf numFmtId="0" fontId="3" fillId="0" borderId="7" xfId="0" applyNumberFormat="1" applyFont="1" applyBorder="1" applyAlignment="1"/>
    <xf numFmtId="166" fontId="2" fillId="0" borderId="11" xfId="0" applyNumberFormat="1" applyFont="1" applyFill="1" applyBorder="1" applyAlignment="1">
      <alignment horizontal="center" vertical="center"/>
    </xf>
    <xf numFmtId="166" fontId="2" fillId="0" borderId="0" xfId="0" applyNumberFormat="1" applyFont="1" applyBorder="1" applyAlignment="1">
      <alignment horizontal="left" vertical="top"/>
    </xf>
    <xf numFmtId="166" fontId="9" fillId="0" borderId="0" xfId="0" applyNumberFormat="1" applyFont="1" applyBorder="1" applyAlignment="1">
      <alignment horizontal="left" vertical="top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center" textRotation="90" wrapText="1"/>
    </xf>
    <xf numFmtId="0" fontId="2" fillId="0" borderId="14" xfId="0" applyNumberFormat="1" applyFont="1" applyBorder="1" applyAlignment="1">
      <alignment horizontal="center" vertical="center" textRotation="90" wrapText="1"/>
    </xf>
    <xf numFmtId="0" fontId="2" fillId="0" borderId="15" xfId="0" applyNumberFormat="1" applyFont="1" applyBorder="1" applyAlignment="1">
      <alignment horizontal="center" vertical="center" textRotation="90" wrapText="1"/>
    </xf>
    <xf numFmtId="49" fontId="2" fillId="0" borderId="11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13" xfId="0" applyNumberFormat="1" applyFont="1" applyFill="1" applyBorder="1" applyAlignment="1">
      <alignment horizontal="center" vertical="center" textRotation="90" wrapText="1"/>
    </xf>
    <xf numFmtId="0" fontId="2" fillId="0" borderId="14" xfId="0" applyNumberFormat="1" applyFont="1" applyFill="1" applyBorder="1" applyAlignment="1">
      <alignment horizontal="center" vertical="center" textRotation="90" wrapText="1"/>
    </xf>
    <xf numFmtId="0" fontId="2" fillId="0" borderId="15" xfId="0" applyNumberFormat="1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6" xfId="0" applyNumberFormat="1" applyFont="1" applyFill="1" applyBorder="1" applyAlignment="1">
      <alignment horizontal="left" vertical="top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 shrinkToFit="1"/>
    </xf>
    <xf numFmtId="0" fontId="2" fillId="0" borderId="4" xfId="0" applyNumberFormat="1" applyFont="1" applyFill="1" applyBorder="1" applyAlignment="1">
      <alignment horizontal="left" vertical="center" wrapText="1" shrinkToFit="1"/>
    </xf>
    <xf numFmtId="0" fontId="2" fillId="0" borderId="8" xfId="0" applyNumberFormat="1" applyFont="1" applyFill="1" applyBorder="1" applyAlignment="1">
      <alignment horizontal="left" vertical="center" wrapText="1" shrinkToFi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8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6" fillId="0" borderId="5" xfId="0" applyNumberFormat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center" vertical="top" wrapText="1"/>
    </xf>
    <xf numFmtId="0" fontId="6" fillId="0" borderId="9" xfId="0" applyNumberFormat="1" applyFont="1" applyBorder="1" applyAlignment="1">
      <alignment horizontal="center" vertical="top" wrapText="1"/>
    </xf>
    <xf numFmtId="0" fontId="6" fillId="0" borderId="6" xfId="0" applyNumberFormat="1" applyFont="1" applyBorder="1" applyAlignment="1">
      <alignment horizontal="center" vertical="top" wrapText="1"/>
    </xf>
    <xf numFmtId="0" fontId="6" fillId="0" borderId="7" xfId="0" applyNumberFormat="1" applyFont="1" applyBorder="1" applyAlignment="1">
      <alignment horizontal="center" vertical="top" wrapText="1"/>
    </xf>
    <xf numFmtId="0" fontId="6" fillId="0" borderId="10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top"/>
    </xf>
    <xf numFmtId="0" fontId="6" fillId="0" borderId="4" xfId="0" applyNumberFormat="1" applyFont="1" applyBorder="1" applyAlignment="1">
      <alignment horizontal="center" vertical="top"/>
    </xf>
    <xf numFmtId="0" fontId="6" fillId="0" borderId="8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3"/>
  <sheetViews>
    <sheetView tabSelected="1" view="pageBreakPreview" topLeftCell="A4" zoomScaleNormal="100" zoomScaleSheetLayoutView="100" workbookViewId="0">
      <selection activeCell="FJ15" sqref="FJ15"/>
    </sheetView>
  </sheetViews>
  <sheetFormatPr defaultColWidth="0.85546875" defaultRowHeight="12.75" customHeight="1" x14ac:dyDescent="0.2"/>
  <cols>
    <col min="1" max="16384" width="0.85546875" style="2"/>
  </cols>
  <sheetData>
    <row r="1" spans="1:112" s="5" customFormat="1" ht="17.25" customHeight="1" x14ac:dyDescent="0.25">
      <c r="AR1" s="101" t="s">
        <v>296</v>
      </c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88"/>
      <c r="DG1" s="88"/>
      <c r="DH1" s="88"/>
    </row>
    <row r="2" spans="1:112" s="5" customFormat="1" ht="12" customHeight="1" x14ac:dyDescent="0.25">
      <c r="K2" s="102" t="s">
        <v>287</v>
      </c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88"/>
      <c r="DG2" s="88"/>
      <c r="DH2" s="88"/>
    </row>
    <row r="3" spans="1:112" ht="17.25" customHeight="1" x14ac:dyDescent="0.25">
      <c r="K3" s="102" t="s">
        <v>297</v>
      </c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88"/>
      <c r="DG3" s="88"/>
      <c r="DH3" s="88"/>
    </row>
    <row r="4" spans="1:112" s="7" customFormat="1" ht="15.75" customHeight="1" x14ac:dyDescent="0.25">
      <c r="BO4" s="8"/>
      <c r="BP4" s="8"/>
      <c r="BQ4" s="8"/>
      <c r="BR4" s="8"/>
      <c r="BS4" s="103" t="s">
        <v>288</v>
      </c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</row>
    <row r="5" spans="1:112" ht="12" customHeight="1" x14ac:dyDescent="0.2"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</row>
    <row r="6" spans="1:112" ht="33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</row>
    <row r="7" spans="1:112" s="9" customFormat="1" ht="15.75" customHeight="1" x14ac:dyDescent="0.25">
      <c r="Y7" s="99" t="s">
        <v>212</v>
      </c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</row>
    <row r="8" spans="1:112" s="1" customFormat="1" ht="13.5" customHeight="1" x14ac:dyDescent="0.2">
      <c r="Y8" s="100" t="s">
        <v>1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</row>
    <row r="9" spans="1:112" ht="12" customHeight="1" x14ac:dyDescent="0.2"/>
    <row r="10" spans="1:112" ht="39" customHeight="1" x14ac:dyDescent="0.2">
      <c r="A10" s="96" t="s">
        <v>13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8"/>
      <c r="AZ10" s="96" t="s">
        <v>212</v>
      </c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8"/>
    </row>
    <row r="11" spans="1:112" ht="24.75" customHeight="1" x14ac:dyDescent="0.2">
      <c r="A11" s="96" t="s">
        <v>2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8"/>
      <c r="AZ11" s="90" t="s">
        <v>209</v>
      </c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2"/>
    </row>
    <row r="12" spans="1:112" ht="12.75" customHeight="1" x14ac:dyDescent="0.2">
      <c r="A12" s="96" t="s">
        <v>3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8"/>
      <c r="AZ12" s="90" t="s">
        <v>244</v>
      </c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2"/>
    </row>
    <row r="13" spans="1:112" ht="56.25" customHeight="1" x14ac:dyDescent="0.2">
      <c r="A13" s="96" t="s">
        <v>14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8"/>
      <c r="AZ13" s="96" t="s">
        <v>211</v>
      </c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8"/>
    </row>
    <row r="14" spans="1:112" ht="27" customHeight="1" x14ac:dyDescent="0.2">
      <c r="A14" s="96" t="s">
        <v>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8"/>
      <c r="AZ14" s="90" t="s">
        <v>210</v>
      </c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2"/>
    </row>
    <row r="15" spans="1:112" ht="51.75" customHeight="1" x14ac:dyDescent="0.2">
      <c r="A15" s="96" t="s">
        <v>5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8"/>
      <c r="AZ15" s="96" t="s">
        <v>206</v>
      </c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8"/>
    </row>
    <row r="16" spans="1:112" ht="51.75" customHeight="1" x14ac:dyDescent="0.2">
      <c r="A16" s="93" t="s">
        <v>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5"/>
      <c r="AZ16" s="90" t="s">
        <v>207</v>
      </c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2"/>
    </row>
    <row r="17" spans="1:108" ht="48" customHeight="1" x14ac:dyDescent="0.2">
      <c r="A17" s="96" t="s">
        <v>7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8"/>
      <c r="AZ17" s="96" t="s">
        <v>295</v>
      </c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8"/>
    </row>
    <row r="18" spans="1:108" ht="27" customHeight="1" x14ac:dyDescent="0.2">
      <c r="A18" s="93" t="s">
        <v>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5"/>
      <c r="AZ18" s="90" t="s">
        <v>293</v>
      </c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2"/>
    </row>
    <row r="19" spans="1:108" ht="27" customHeight="1" x14ac:dyDescent="0.2">
      <c r="A19" s="96" t="s">
        <v>9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8"/>
      <c r="AZ19" s="96" t="s">
        <v>236</v>
      </c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8"/>
    </row>
    <row r="20" spans="1:108" ht="27" customHeight="1" x14ac:dyDescent="0.2">
      <c r="A20" s="96" t="s">
        <v>10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8"/>
      <c r="AZ20" s="90" t="s">
        <v>237</v>
      </c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2"/>
    </row>
    <row r="21" spans="1:108" ht="27" customHeight="1" x14ac:dyDescent="0.2">
      <c r="A21" s="96" t="s">
        <v>11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8"/>
      <c r="AZ21" s="96" t="s">
        <v>294</v>
      </c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8"/>
    </row>
    <row r="22" spans="1:108" ht="27" customHeight="1" x14ac:dyDescent="0.2">
      <c r="A22" s="96" t="s">
        <v>12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8"/>
      <c r="AZ22" s="90" t="s">
        <v>208</v>
      </c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2"/>
    </row>
    <row r="23" spans="1:108" ht="12.75" customHeight="1" x14ac:dyDescent="0.2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6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</sheetData>
  <mergeCells count="33">
    <mergeCell ref="AR1:DE1"/>
    <mergeCell ref="K2:DE2"/>
    <mergeCell ref="K3:DE3"/>
    <mergeCell ref="BS4:DE4"/>
    <mergeCell ref="A22:AY22"/>
    <mergeCell ref="AZ19:DD19"/>
    <mergeCell ref="AZ20:DD20"/>
    <mergeCell ref="AZ21:DD21"/>
    <mergeCell ref="AZ22:DD22"/>
    <mergeCell ref="A19:AY19"/>
    <mergeCell ref="A20:AY20"/>
    <mergeCell ref="A15:AY15"/>
    <mergeCell ref="A21:AY21"/>
    <mergeCell ref="A6:DD6"/>
    <mergeCell ref="AZ10:DD10"/>
    <mergeCell ref="A10:AY10"/>
    <mergeCell ref="Y7:CF7"/>
    <mergeCell ref="Y8:CF8"/>
    <mergeCell ref="AZ11:DD11"/>
    <mergeCell ref="AZ12:DD12"/>
    <mergeCell ref="AZ13:DD13"/>
    <mergeCell ref="A11:AY11"/>
    <mergeCell ref="A12:AY12"/>
    <mergeCell ref="A13:AY13"/>
    <mergeCell ref="AZ14:DD14"/>
    <mergeCell ref="A18:AY18"/>
    <mergeCell ref="AZ15:DD15"/>
    <mergeCell ref="AZ16:DD16"/>
    <mergeCell ref="AZ17:DD17"/>
    <mergeCell ref="AZ18:DD18"/>
    <mergeCell ref="A14:AY14"/>
    <mergeCell ref="A16:AY16"/>
    <mergeCell ref="A17:AY17"/>
  </mergeCells>
  <phoneticPr fontId="1" type="noConversion"/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view="pageBreakPreview" topLeftCell="F1" zoomScaleNormal="100" zoomScaleSheetLayoutView="100" workbookViewId="0">
      <selection activeCell="AD12" sqref="AD12:AD13"/>
    </sheetView>
  </sheetViews>
  <sheetFormatPr defaultColWidth="0.85546875" defaultRowHeight="15.75" customHeight="1" outlineLevelRow="1" x14ac:dyDescent="0.2"/>
  <cols>
    <col min="1" max="1" width="8.5703125" style="11" customWidth="1"/>
    <col min="2" max="2" width="31" style="11" customWidth="1"/>
    <col min="3" max="3" width="16.85546875" style="11" customWidth="1"/>
    <col min="4" max="4" width="8.85546875" style="11" customWidth="1"/>
    <col min="5" max="5" width="20.42578125" style="11" customWidth="1"/>
    <col min="6" max="6" width="6.28515625" style="11" customWidth="1"/>
    <col min="7" max="7" width="6.5703125" style="11" customWidth="1"/>
    <col min="8" max="8" width="5.7109375" style="11" customWidth="1"/>
    <col min="9" max="9" width="10.28515625" style="11" customWidth="1"/>
    <col min="10" max="10" width="8" style="11" customWidth="1"/>
    <col min="11" max="11" width="6.140625" style="11" customWidth="1"/>
    <col min="12" max="12" width="5.85546875" style="11" customWidth="1"/>
    <col min="13" max="13" width="5.7109375" style="11" customWidth="1"/>
    <col min="14" max="14" width="10" style="11" customWidth="1"/>
    <col min="15" max="15" width="8.85546875" style="11" customWidth="1"/>
    <col min="16" max="16" width="9.7109375" style="11" customWidth="1"/>
    <col min="17" max="17" width="10.5703125" style="11" customWidth="1"/>
    <col min="18" max="18" width="8.42578125" style="11" customWidth="1"/>
    <col min="19" max="19" width="7.28515625" style="11" customWidth="1"/>
    <col min="20" max="20" width="8.5703125" style="11" customWidth="1"/>
    <col min="21" max="21" width="5.42578125" style="11" customWidth="1"/>
    <col min="22" max="22" width="8.42578125" style="11" customWidth="1"/>
    <col min="23" max="23" width="8" style="11" customWidth="1"/>
    <col min="24" max="24" width="8.42578125" style="11" customWidth="1"/>
    <col min="25" max="25" width="6.85546875" style="11" customWidth="1"/>
    <col min="26" max="26" width="8.7109375" style="11" customWidth="1"/>
    <col min="27" max="27" width="9.42578125" style="11" customWidth="1"/>
    <col min="28" max="28" width="6.140625" style="11" customWidth="1"/>
    <col min="29" max="29" width="6.28515625" style="11" customWidth="1"/>
    <col min="30" max="30" width="8.140625" style="11" customWidth="1"/>
    <col min="31" max="31" width="20.140625" style="11" customWidth="1"/>
    <col min="32" max="32" width="6.85546875" style="11" customWidth="1"/>
    <col min="33" max="33" width="5.7109375" style="11" customWidth="1"/>
    <col min="34" max="34" width="6.7109375" style="11" customWidth="1"/>
    <col min="35" max="35" width="11.140625" style="11" customWidth="1"/>
    <col min="36" max="36" width="5" style="11" customWidth="1"/>
    <col min="37" max="16384" width="0.85546875" style="11"/>
  </cols>
  <sheetData>
    <row r="1" spans="1:36" ht="12" customHeight="1" x14ac:dyDescent="0.2">
      <c r="Q1" s="89" t="s">
        <v>298</v>
      </c>
      <c r="AJ1" s="89" t="s">
        <v>298</v>
      </c>
    </row>
    <row r="2" spans="1:36" ht="12" customHeight="1" x14ac:dyDescent="0.2">
      <c r="Q2" s="89" t="s">
        <v>299</v>
      </c>
      <c r="AJ2" s="89" t="s">
        <v>299</v>
      </c>
    </row>
    <row r="3" spans="1:36" ht="12" customHeight="1" x14ac:dyDescent="0.2">
      <c r="Q3" s="89" t="s">
        <v>289</v>
      </c>
      <c r="AJ3" s="89" t="s">
        <v>289</v>
      </c>
    </row>
    <row r="4" spans="1:36" ht="14.25" x14ac:dyDescent="0.2">
      <c r="A4" s="105" t="s">
        <v>15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83"/>
      <c r="Q4" s="55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56"/>
      <c r="AJ4" s="83"/>
    </row>
    <row r="5" spans="1:36" ht="16.5" customHeight="1" x14ac:dyDescent="0.25">
      <c r="A5" s="106" t="s">
        <v>202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</row>
    <row r="6" spans="1:36" ht="6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</row>
    <row r="7" spans="1:36" x14ac:dyDescent="0.25">
      <c r="E7" s="56" t="s">
        <v>128</v>
      </c>
      <c r="H7" s="109" t="s">
        <v>205</v>
      </c>
      <c r="I7" s="109"/>
      <c r="J7" s="109"/>
      <c r="O7" s="56"/>
      <c r="P7" s="56"/>
      <c r="Q7" s="56"/>
    </row>
    <row r="8" spans="1:36" ht="12.75" x14ac:dyDescent="0.2"/>
    <row r="9" spans="1:36" ht="30.75" customHeight="1" x14ac:dyDescent="0.2">
      <c r="A9" s="107" t="s">
        <v>16</v>
      </c>
      <c r="B9" s="107" t="s">
        <v>17</v>
      </c>
      <c r="C9" s="108" t="s">
        <v>18</v>
      </c>
      <c r="D9" s="108" t="s">
        <v>19</v>
      </c>
      <c r="E9" s="108" t="s">
        <v>20</v>
      </c>
      <c r="F9" s="108" t="s">
        <v>76</v>
      </c>
      <c r="G9" s="108"/>
      <c r="H9" s="108"/>
      <c r="I9" s="108"/>
      <c r="J9" s="108"/>
      <c r="K9" s="108"/>
      <c r="L9" s="108"/>
      <c r="M9" s="108"/>
      <c r="N9" s="108"/>
      <c r="O9" s="108"/>
      <c r="P9" s="108" t="s">
        <v>40</v>
      </c>
      <c r="Q9" s="108" t="s">
        <v>43</v>
      </c>
      <c r="R9" s="108" t="s">
        <v>80</v>
      </c>
      <c r="S9" s="108"/>
      <c r="T9" s="108"/>
      <c r="U9" s="108"/>
      <c r="V9" s="108"/>
      <c r="W9" s="108"/>
      <c r="X9" s="108"/>
      <c r="Y9" s="108"/>
      <c r="Z9" s="108" t="s">
        <v>82</v>
      </c>
      <c r="AA9" s="108"/>
      <c r="AB9" s="108"/>
      <c r="AC9" s="108"/>
      <c r="AD9" s="108"/>
      <c r="AE9" s="108"/>
      <c r="AF9" s="108"/>
      <c r="AG9" s="108"/>
      <c r="AH9" s="108"/>
      <c r="AI9" s="108"/>
      <c r="AJ9" s="108"/>
    </row>
    <row r="10" spans="1:36" ht="12.75" x14ac:dyDescent="0.2">
      <c r="A10" s="107"/>
      <c r="B10" s="107"/>
      <c r="C10" s="108"/>
      <c r="D10" s="108"/>
      <c r="E10" s="108"/>
      <c r="F10" s="108" t="s">
        <v>75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 t="s">
        <v>78</v>
      </c>
      <c r="S10" s="108"/>
      <c r="T10" s="108"/>
      <c r="U10" s="111" t="s">
        <v>197</v>
      </c>
      <c r="V10" s="108" t="s">
        <v>79</v>
      </c>
      <c r="W10" s="108"/>
      <c r="X10" s="108"/>
      <c r="Y10" s="116" t="s">
        <v>81</v>
      </c>
      <c r="Z10" s="108" t="s">
        <v>55</v>
      </c>
      <c r="AA10" s="108" t="s">
        <v>84</v>
      </c>
      <c r="AB10" s="108" t="s">
        <v>85</v>
      </c>
      <c r="AC10" s="108" t="s">
        <v>60</v>
      </c>
      <c r="AD10" s="107" t="s">
        <v>83</v>
      </c>
      <c r="AE10" s="107"/>
      <c r="AF10" s="108" t="s">
        <v>199</v>
      </c>
      <c r="AG10" s="108" t="s">
        <v>68</v>
      </c>
      <c r="AH10" s="108" t="s">
        <v>198</v>
      </c>
      <c r="AI10" s="111" t="s">
        <v>65</v>
      </c>
      <c r="AJ10" s="108" t="s">
        <v>63</v>
      </c>
    </row>
    <row r="11" spans="1:36" ht="21" customHeight="1" x14ac:dyDescent="0.2">
      <c r="A11" s="107"/>
      <c r="B11" s="107"/>
      <c r="C11" s="108"/>
      <c r="D11" s="108"/>
      <c r="E11" s="108"/>
      <c r="F11" s="108" t="s">
        <v>73</v>
      </c>
      <c r="G11" s="108"/>
      <c r="H11" s="108"/>
      <c r="I11" s="108"/>
      <c r="J11" s="108"/>
      <c r="K11" s="108" t="s">
        <v>74</v>
      </c>
      <c r="L11" s="108"/>
      <c r="M11" s="108"/>
      <c r="N11" s="108"/>
      <c r="O11" s="108"/>
      <c r="P11" s="108"/>
      <c r="Q11" s="108"/>
      <c r="R11" s="108"/>
      <c r="S11" s="108"/>
      <c r="T11" s="108"/>
      <c r="U11" s="112"/>
      <c r="V11" s="108"/>
      <c r="W11" s="108"/>
      <c r="X11" s="108"/>
      <c r="Y11" s="117"/>
      <c r="Z11" s="108"/>
      <c r="AA11" s="108"/>
      <c r="AB11" s="108"/>
      <c r="AC11" s="108"/>
      <c r="AD11" s="107"/>
      <c r="AE11" s="107"/>
      <c r="AF11" s="108"/>
      <c r="AG11" s="108"/>
      <c r="AH11" s="108"/>
      <c r="AI11" s="112"/>
      <c r="AJ11" s="108"/>
    </row>
    <row r="12" spans="1:36" ht="10.5" customHeight="1" x14ac:dyDescent="0.2">
      <c r="A12" s="107"/>
      <c r="B12" s="107"/>
      <c r="C12" s="108"/>
      <c r="D12" s="108"/>
      <c r="E12" s="108"/>
      <c r="F12" s="108" t="s">
        <v>72</v>
      </c>
      <c r="G12" s="108"/>
      <c r="H12" s="108"/>
      <c r="I12" s="108"/>
      <c r="J12" s="108" t="s">
        <v>33</v>
      </c>
      <c r="K12" s="108" t="s">
        <v>72</v>
      </c>
      <c r="L12" s="108"/>
      <c r="M12" s="108"/>
      <c r="N12" s="108"/>
      <c r="O12" s="108" t="s">
        <v>33</v>
      </c>
      <c r="P12" s="108"/>
      <c r="Q12" s="108"/>
      <c r="R12" s="107" t="s">
        <v>44</v>
      </c>
      <c r="S12" s="107" t="s">
        <v>77</v>
      </c>
      <c r="T12" s="107"/>
      <c r="U12" s="112"/>
      <c r="V12" s="108"/>
      <c r="W12" s="108"/>
      <c r="X12" s="108"/>
      <c r="Y12" s="117"/>
      <c r="Z12" s="108"/>
      <c r="AA12" s="108"/>
      <c r="AB12" s="108"/>
      <c r="AC12" s="108"/>
      <c r="AD12" s="111" t="s">
        <v>87</v>
      </c>
      <c r="AE12" s="111" t="s">
        <v>194</v>
      </c>
      <c r="AF12" s="108"/>
      <c r="AG12" s="108"/>
      <c r="AH12" s="108"/>
      <c r="AI12" s="112"/>
      <c r="AJ12" s="108"/>
    </row>
    <row r="13" spans="1:36" s="58" customFormat="1" ht="135.75" x14ac:dyDescent="0.2">
      <c r="A13" s="107"/>
      <c r="B13" s="107"/>
      <c r="C13" s="108"/>
      <c r="D13" s="108"/>
      <c r="E13" s="108"/>
      <c r="F13" s="77" t="s">
        <v>26</v>
      </c>
      <c r="G13" s="77" t="s">
        <v>29</v>
      </c>
      <c r="H13" s="77" t="s">
        <v>67</v>
      </c>
      <c r="I13" s="77" t="s">
        <v>31</v>
      </c>
      <c r="J13" s="108"/>
      <c r="K13" s="77" t="s">
        <v>26</v>
      </c>
      <c r="L13" s="77" t="s">
        <v>29</v>
      </c>
      <c r="M13" s="77" t="s">
        <v>67</v>
      </c>
      <c r="N13" s="77" t="s">
        <v>31</v>
      </c>
      <c r="O13" s="108"/>
      <c r="P13" s="108"/>
      <c r="Q13" s="108"/>
      <c r="R13" s="107"/>
      <c r="S13" s="48" t="s">
        <v>49</v>
      </c>
      <c r="T13" s="48" t="s">
        <v>50</v>
      </c>
      <c r="U13" s="113"/>
      <c r="V13" s="48">
        <v>2027</v>
      </c>
      <c r="W13" s="48">
        <v>2028</v>
      </c>
      <c r="X13" s="48">
        <v>2029</v>
      </c>
      <c r="Y13" s="118"/>
      <c r="Z13" s="108"/>
      <c r="AA13" s="108"/>
      <c r="AB13" s="108"/>
      <c r="AC13" s="108"/>
      <c r="AD13" s="113"/>
      <c r="AE13" s="113"/>
      <c r="AF13" s="108"/>
      <c r="AG13" s="108"/>
      <c r="AH13" s="108"/>
      <c r="AI13" s="113"/>
      <c r="AJ13" s="108"/>
    </row>
    <row r="14" spans="1:36" s="59" customFormat="1" ht="12.75" x14ac:dyDescent="0.2">
      <c r="A14" s="28" t="s">
        <v>21</v>
      </c>
      <c r="B14" s="28" t="s">
        <v>22</v>
      </c>
      <c r="C14" s="28" t="s">
        <v>23</v>
      </c>
      <c r="D14" s="28" t="s">
        <v>24</v>
      </c>
      <c r="E14" s="28" t="s">
        <v>25</v>
      </c>
      <c r="F14" s="28" t="s">
        <v>27</v>
      </c>
      <c r="G14" s="28" t="s">
        <v>28</v>
      </c>
      <c r="H14" s="28" t="s">
        <v>30</v>
      </c>
      <c r="I14" s="28" t="s">
        <v>32</v>
      </c>
      <c r="J14" s="28" t="s">
        <v>34</v>
      </c>
      <c r="K14" s="28" t="s">
        <v>35</v>
      </c>
      <c r="L14" s="28" t="s">
        <v>36</v>
      </c>
      <c r="M14" s="28" t="s">
        <v>37</v>
      </c>
      <c r="N14" s="28" t="s">
        <v>38</v>
      </c>
      <c r="O14" s="28" t="s">
        <v>39</v>
      </c>
      <c r="P14" s="28" t="s">
        <v>41</v>
      </c>
      <c r="Q14" s="28" t="s">
        <v>42</v>
      </c>
      <c r="R14" s="28" t="s">
        <v>46</v>
      </c>
      <c r="S14" s="28" t="s">
        <v>47</v>
      </c>
      <c r="T14" s="28" t="s">
        <v>48</v>
      </c>
      <c r="U14" s="28" t="s">
        <v>45</v>
      </c>
      <c r="V14" s="28" t="s">
        <v>51</v>
      </c>
      <c r="W14" s="28" t="s">
        <v>52</v>
      </c>
      <c r="X14" s="28" t="s">
        <v>53</v>
      </c>
      <c r="Y14" s="28" t="s">
        <v>54</v>
      </c>
      <c r="Z14" s="28" t="s">
        <v>56</v>
      </c>
      <c r="AA14" s="24" t="s">
        <v>57</v>
      </c>
      <c r="AB14" s="28" t="s">
        <v>58</v>
      </c>
      <c r="AC14" s="28" t="s">
        <v>59</v>
      </c>
      <c r="AD14" s="28" t="s">
        <v>61</v>
      </c>
      <c r="AE14" s="28" t="s">
        <v>62</v>
      </c>
      <c r="AF14" s="28" t="s">
        <v>69</v>
      </c>
      <c r="AG14" s="28" t="s">
        <v>70</v>
      </c>
      <c r="AH14" s="28" t="s">
        <v>71</v>
      </c>
      <c r="AI14" s="28" t="s">
        <v>66</v>
      </c>
      <c r="AJ14" s="28" t="s">
        <v>64</v>
      </c>
    </row>
    <row r="15" spans="1:36" ht="12.75" x14ac:dyDescent="0.2">
      <c r="A15" s="74" t="s">
        <v>86</v>
      </c>
      <c r="B15" s="75"/>
      <c r="C15" s="75"/>
      <c r="D15" s="75"/>
      <c r="E15" s="76"/>
      <c r="F15" s="60"/>
      <c r="G15" s="60"/>
      <c r="H15" s="60"/>
      <c r="I15" s="61"/>
      <c r="J15" s="60"/>
      <c r="K15" s="60"/>
      <c r="L15" s="60"/>
      <c r="M15" s="60"/>
      <c r="N15" s="61"/>
      <c r="O15" s="60"/>
      <c r="P15" s="62"/>
      <c r="Q15" s="62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</row>
    <row r="16" spans="1:36" ht="9" hidden="1" customHeight="1" outlineLevel="1" x14ac:dyDescent="0.2">
      <c r="A16" s="115" t="s">
        <v>88</v>
      </c>
      <c r="B16" s="115"/>
      <c r="C16" s="115"/>
      <c r="D16" s="115"/>
      <c r="E16" s="61"/>
      <c r="F16" s="60"/>
      <c r="G16" s="60"/>
      <c r="H16" s="60"/>
      <c r="I16" s="61"/>
      <c r="J16" s="60"/>
      <c r="K16" s="60"/>
      <c r="L16" s="60"/>
      <c r="M16" s="60"/>
      <c r="N16" s="61"/>
      <c r="O16" s="60"/>
      <c r="P16" s="62"/>
      <c r="Q16" s="62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</row>
    <row r="17" spans="1:36" ht="9" hidden="1" customHeight="1" outlineLevel="1" x14ac:dyDescent="0.2">
      <c r="A17" s="62" t="s">
        <v>89</v>
      </c>
      <c r="B17" s="61"/>
      <c r="C17" s="62"/>
      <c r="D17" s="63"/>
      <c r="E17" s="61"/>
      <c r="F17" s="60"/>
      <c r="G17" s="60"/>
      <c r="H17" s="60"/>
      <c r="I17" s="61"/>
      <c r="J17" s="60"/>
      <c r="K17" s="60"/>
      <c r="L17" s="60"/>
      <c r="M17" s="60"/>
      <c r="N17" s="61"/>
      <c r="O17" s="60"/>
      <c r="P17" s="62"/>
      <c r="Q17" s="62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</row>
    <row r="18" spans="1:36" ht="9" hidden="1" customHeight="1" outlineLevel="1" x14ac:dyDescent="0.2">
      <c r="A18" s="62" t="s">
        <v>90</v>
      </c>
      <c r="B18" s="61"/>
      <c r="C18" s="62"/>
      <c r="D18" s="63"/>
      <c r="E18" s="61"/>
      <c r="F18" s="60"/>
      <c r="G18" s="60"/>
      <c r="H18" s="60"/>
      <c r="I18" s="61"/>
      <c r="J18" s="60"/>
      <c r="K18" s="60"/>
      <c r="L18" s="60"/>
      <c r="M18" s="60"/>
      <c r="N18" s="61"/>
      <c r="O18" s="60"/>
      <c r="P18" s="62"/>
      <c r="Q18" s="62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</row>
    <row r="19" spans="1:36" ht="9" hidden="1" customHeight="1" outlineLevel="1" x14ac:dyDescent="0.2">
      <c r="A19" s="114" t="s">
        <v>91</v>
      </c>
      <c r="B19" s="114"/>
      <c r="C19" s="114"/>
      <c r="D19" s="114"/>
      <c r="E19" s="114"/>
      <c r="F19" s="114"/>
      <c r="G19" s="114"/>
      <c r="H19" s="114"/>
      <c r="I19" s="61"/>
      <c r="J19" s="60"/>
      <c r="K19" s="60"/>
      <c r="L19" s="60"/>
      <c r="M19" s="60"/>
      <c r="N19" s="61"/>
      <c r="O19" s="60"/>
      <c r="P19" s="62"/>
      <c r="Q19" s="62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</row>
    <row r="20" spans="1:36" ht="9" hidden="1" customHeight="1" outlineLevel="1" x14ac:dyDescent="0.2">
      <c r="A20" s="62" t="s">
        <v>92</v>
      </c>
      <c r="B20" s="61"/>
      <c r="C20" s="62"/>
      <c r="D20" s="63"/>
      <c r="E20" s="61"/>
      <c r="F20" s="60"/>
      <c r="G20" s="60"/>
      <c r="H20" s="60"/>
      <c r="I20" s="61"/>
      <c r="J20" s="60"/>
      <c r="K20" s="60"/>
      <c r="L20" s="60"/>
      <c r="M20" s="60"/>
      <c r="N20" s="61"/>
      <c r="O20" s="60"/>
      <c r="P20" s="62"/>
      <c r="Q20" s="62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</row>
    <row r="21" spans="1:36" ht="9" hidden="1" customHeight="1" outlineLevel="1" x14ac:dyDescent="0.2">
      <c r="A21" s="62" t="s">
        <v>93</v>
      </c>
      <c r="B21" s="61"/>
      <c r="C21" s="62"/>
      <c r="D21" s="63"/>
      <c r="E21" s="61"/>
      <c r="F21" s="60"/>
      <c r="G21" s="60"/>
      <c r="H21" s="60"/>
      <c r="I21" s="61"/>
      <c r="J21" s="60"/>
      <c r="K21" s="60"/>
      <c r="L21" s="60"/>
      <c r="M21" s="60"/>
      <c r="N21" s="61"/>
      <c r="O21" s="60"/>
      <c r="P21" s="62"/>
      <c r="Q21" s="62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</row>
    <row r="22" spans="1:36" ht="9" hidden="1" customHeight="1" outlineLevel="1" x14ac:dyDescent="0.2">
      <c r="A22" s="114" t="s">
        <v>94</v>
      </c>
      <c r="B22" s="114"/>
      <c r="C22" s="114"/>
      <c r="D22" s="114"/>
      <c r="E22" s="114"/>
      <c r="F22" s="60"/>
      <c r="G22" s="60"/>
      <c r="H22" s="60"/>
      <c r="I22" s="61"/>
      <c r="J22" s="60"/>
      <c r="K22" s="60"/>
      <c r="L22" s="60"/>
      <c r="M22" s="60"/>
      <c r="N22" s="61"/>
      <c r="O22" s="60"/>
      <c r="P22" s="62"/>
      <c r="Q22" s="62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</row>
    <row r="23" spans="1:36" ht="9" hidden="1" customHeight="1" outlineLevel="1" x14ac:dyDescent="0.2">
      <c r="A23" s="62" t="s">
        <v>95</v>
      </c>
      <c r="B23" s="61"/>
      <c r="C23" s="62"/>
      <c r="D23" s="63"/>
      <c r="E23" s="61"/>
      <c r="F23" s="60"/>
      <c r="G23" s="60"/>
      <c r="H23" s="60"/>
      <c r="I23" s="61"/>
      <c r="J23" s="60"/>
      <c r="K23" s="60"/>
      <c r="L23" s="60"/>
      <c r="M23" s="60"/>
      <c r="N23" s="61"/>
      <c r="O23" s="60"/>
      <c r="P23" s="62"/>
      <c r="Q23" s="62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</row>
    <row r="24" spans="1:36" ht="9" hidden="1" customHeight="1" outlineLevel="1" x14ac:dyDescent="0.2">
      <c r="A24" s="62" t="s">
        <v>96</v>
      </c>
      <c r="B24" s="61"/>
      <c r="C24" s="62"/>
      <c r="D24" s="63"/>
      <c r="E24" s="61"/>
      <c r="F24" s="60"/>
      <c r="G24" s="60"/>
      <c r="H24" s="60"/>
      <c r="I24" s="61"/>
      <c r="J24" s="60"/>
      <c r="K24" s="60"/>
      <c r="L24" s="60"/>
      <c r="M24" s="60"/>
      <c r="N24" s="61"/>
      <c r="O24" s="60"/>
      <c r="P24" s="62"/>
      <c r="Q24" s="62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</row>
    <row r="25" spans="1:36" ht="9" hidden="1" customHeight="1" outlineLevel="1" x14ac:dyDescent="0.2">
      <c r="A25" s="114" t="s">
        <v>97</v>
      </c>
      <c r="B25" s="114"/>
      <c r="C25" s="114"/>
      <c r="D25" s="114"/>
      <c r="E25" s="114"/>
      <c r="F25" s="114"/>
      <c r="G25" s="114"/>
      <c r="H25" s="114"/>
      <c r="I25" s="114"/>
      <c r="J25" s="60"/>
      <c r="K25" s="60"/>
      <c r="L25" s="60"/>
      <c r="M25" s="60"/>
      <c r="N25" s="61"/>
      <c r="O25" s="60"/>
      <c r="P25" s="62"/>
      <c r="Q25" s="62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</row>
    <row r="26" spans="1:36" ht="9" hidden="1" customHeight="1" outlineLevel="1" x14ac:dyDescent="0.2">
      <c r="A26" s="62" t="s">
        <v>98</v>
      </c>
      <c r="B26" s="61"/>
      <c r="C26" s="62"/>
      <c r="D26" s="63"/>
      <c r="E26" s="61"/>
      <c r="F26" s="60"/>
      <c r="G26" s="60"/>
      <c r="H26" s="60"/>
      <c r="I26" s="61"/>
      <c r="J26" s="60"/>
      <c r="K26" s="60"/>
      <c r="L26" s="60"/>
      <c r="M26" s="60"/>
      <c r="N26" s="61"/>
      <c r="O26" s="60"/>
      <c r="P26" s="62"/>
      <c r="Q26" s="62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</row>
    <row r="27" spans="1:36" ht="9" hidden="1" customHeight="1" outlineLevel="1" x14ac:dyDescent="0.2">
      <c r="A27" s="62" t="s">
        <v>99</v>
      </c>
      <c r="B27" s="61"/>
      <c r="C27" s="62"/>
      <c r="D27" s="63"/>
      <c r="E27" s="61"/>
      <c r="F27" s="60"/>
      <c r="G27" s="60"/>
      <c r="H27" s="60"/>
      <c r="I27" s="61"/>
      <c r="J27" s="60"/>
      <c r="K27" s="60"/>
      <c r="L27" s="60"/>
      <c r="M27" s="60"/>
      <c r="N27" s="61"/>
      <c r="O27" s="60"/>
      <c r="P27" s="62"/>
      <c r="Q27" s="62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</row>
    <row r="28" spans="1:36" ht="9" hidden="1" customHeight="1" outlineLevel="1" x14ac:dyDescent="0.2">
      <c r="A28" s="114" t="s">
        <v>101</v>
      </c>
      <c r="B28" s="114"/>
      <c r="C28" s="62"/>
      <c r="D28" s="63"/>
      <c r="E28" s="61"/>
      <c r="F28" s="60"/>
      <c r="G28" s="60"/>
      <c r="H28" s="60"/>
      <c r="I28" s="61"/>
      <c r="J28" s="60"/>
      <c r="K28" s="60"/>
      <c r="L28" s="60"/>
      <c r="M28" s="60"/>
      <c r="N28" s="61"/>
      <c r="O28" s="60"/>
      <c r="P28" s="62"/>
      <c r="Q28" s="62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</row>
    <row r="29" spans="1:36" ht="12.75" collapsed="1" x14ac:dyDescent="0.2">
      <c r="A29" s="64" t="s">
        <v>102</v>
      </c>
      <c r="B29" s="65"/>
      <c r="C29" s="65"/>
      <c r="D29" s="65"/>
      <c r="E29" s="65"/>
      <c r="F29" s="65"/>
      <c r="G29" s="65"/>
      <c r="H29" s="65"/>
      <c r="I29" s="65"/>
      <c r="J29" s="66"/>
      <c r="K29" s="60"/>
      <c r="L29" s="60"/>
      <c r="M29" s="60"/>
      <c r="N29" s="61"/>
      <c r="O29" s="60"/>
      <c r="P29" s="62"/>
      <c r="Q29" s="62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</row>
    <row r="30" spans="1:36" ht="9" hidden="1" customHeight="1" outlineLevel="1" x14ac:dyDescent="0.2">
      <c r="A30" s="62" t="s">
        <v>103</v>
      </c>
      <c r="B30" s="61"/>
      <c r="C30" s="62"/>
      <c r="D30" s="63"/>
      <c r="E30" s="61"/>
      <c r="F30" s="60"/>
      <c r="G30" s="60"/>
      <c r="H30" s="60"/>
      <c r="I30" s="61"/>
      <c r="J30" s="60"/>
      <c r="K30" s="60"/>
      <c r="L30" s="60"/>
      <c r="M30" s="60"/>
      <c r="N30" s="61"/>
      <c r="O30" s="60"/>
      <c r="P30" s="62"/>
      <c r="Q30" s="62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</row>
    <row r="31" spans="1:36" ht="9" hidden="1" customHeight="1" outlineLevel="1" x14ac:dyDescent="0.2">
      <c r="A31" s="62" t="s">
        <v>104</v>
      </c>
      <c r="B31" s="61"/>
      <c r="C31" s="62"/>
      <c r="D31" s="63"/>
      <c r="E31" s="61"/>
      <c r="F31" s="60"/>
      <c r="G31" s="60"/>
      <c r="H31" s="60"/>
      <c r="I31" s="61"/>
      <c r="J31" s="60"/>
      <c r="K31" s="60"/>
      <c r="L31" s="60"/>
      <c r="M31" s="60"/>
      <c r="N31" s="61"/>
      <c r="O31" s="60"/>
      <c r="P31" s="62"/>
      <c r="Q31" s="62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</row>
    <row r="32" spans="1:36" ht="9" hidden="1" customHeight="1" outlineLevel="1" x14ac:dyDescent="0.2">
      <c r="A32" s="114" t="s">
        <v>100</v>
      </c>
      <c r="B32" s="114"/>
      <c r="C32" s="62"/>
      <c r="D32" s="63"/>
      <c r="E32" s="61"/>
      <c r="F32" s="60"/>
      <c r="G32" s="60"/>
      <c r="H32" s="60"/>
      <c r="I32" s="61"/>
      <c r="J32" s="60"/>
      <c r="K32" s="60"/>
      <c r="L32" s="60"/>
      <c r="M32" s="60"/>
      <c r="N32" s="61"/>
      <c r="O32" s="60"/>
      <c r="P32" s="62"/>
      <c r="Q32" s="62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</row>
    <row r="33" spans="1:36" ht="12.75" collapsed="1" x14ac:dyDescent="0.2">
      <c r="A33" s="67" t="s">
        <v>195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9"/>
      <c r="O33" s="60"/>
      <c r="P33" s="62"/>
      <c r="Q33" s="62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</row>
    <row r="34" spans="1:36" ht="12.75" x14ac:dyDescent="0.2">
      <c r="A34" s="114" t="s">
        <v>105</v>
      </c>
      <c r="B34" s="114"/>
      <c r="C34" s="114"/>
      <c r="D34" s="114"/>
      <c r="E34" s="61"/>
      <c r="F34" s="60"/>
      <c r="G34" s="60"/>
      <c r="H34" s="60"/>
      <c r="I34" s="61"/>
      <c r="J34" s="60"/>
      <c r="K34" s="60"/>
      <c r="L34" s="60"/>
      <c r="M34" s="60"/>
      <c r="N34" s="61"/>
      <c r="O34" s="60"/>
      <c r="P34" s="62"/>
      <c r="Q34" s="62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</row>
    <row r="35" spans="1:36" ht="54" customHeight="1" x14ac:dyDescent="0.2">
      <c r="A35" s="70" t="s">
        <v>106</v>
      </c>
      <c r="B35" s="72" t="s">
        <v>271</v>
      </c>
      <c r="C35" s="70" t="s">
        <v>219</v>
      </c>
      <c r="D35" s="71" t="s">
        <v>221</v>
      </c>
      <c r="E35" s="57" t="s">
        <v>275</v>
      </c>
      <c r="F35" s="48">
        <v>50</v>
      </c>
      <c r="G35" s="48">
        <v>3.1</v>
      </c>
      <c r="H35" s="48">
        <v>5.8999999999999997E-2</v>
      </c>
      <c r="I35" s="57" t="s">
        <v>249</v>
      </c>
      <c r="J35" s="48">
        <v>3.9E-2</v>
      </c>
      <c r="K35" s="48">
        <v>50</v>
      </c>
      <c r="L35" s="48">
        <v>3.1</v>
      </c>
      <c r="M35" s="48">
        <v>5.8999999999999997E-2</v>
      </c>
      <c r="N35" s="57" t="s">
        <v>249</v>
      </c>
      <c r="O35" s="48">
        <v>3.9E-2</v>
      </c>
      <c r="P35" s="70" t="s">
        <v>213</v>
      </c>
      <c r="Q35" s="70" t="s">
        <v>214</v>
      </c>
      <c r="R35" s="79">
        <v>970.79457000000002</v>
      </c>
      <c r="S35" s="80">
        <v>45.1736</v>
      </c>
      <c r="T35" s="80">
        <f>R35-S35</f>
        <v>925.62097000000006</v>
      </c>
      <c r="U35" s="81"/>
      <c r="V35" s="79">
        <f>R35</f>
        <v>970.79457000000002</v>
      </c>
      <c r="W35" s="79"/>
      <c r="X35" s="79"/>
      <c r="Y35" s="79"/>
      <c r="Z35" s="79">
        <f>ROUND(225.15721*4,3)</f>
        <v>900.62900000000002</v>
      </c>
      <c r="AA35" s="79">
        <f>R35-Z35</f>
        <v>70.165570000000002</v>
      </c>
      <c r="AB35" s="60"/>
      <c r="AC35" s="60"/>
      <c r="AD35" s="60"/>
      <c r="AE35" s="60"/>
      <c r="AF35" s="60"/>
      <c r="AG35" s="60"/>
      <c r="AH35" s="60"/>
      <c r="AI35" s="60"/>
      <c r="AJ35" s="60"/>
    </row>
    <row r="36" spans="1:36" ht="53.25" customHeight="1" x14ac:dyDescent="0.2">
      <c r="A36" s="70" t="s">
        <v>107</v>
      </c>
      <c r="B36" s="72" t="s">
        <v>272</v>
      </c>
      <c r="C36" s="70" t="s">
        <v>219</v>
      </c>
      <c r="D36" s="71" t="s">
        <v>221</v>
      </c>
      <c r="E36" s="57" t="s">
        <v>275</v>
      </c>
      <c r="F36" s="48">
        <v>70</v>
      </c>
      <c r="G36" s="48">
        <v>7.4</v>
      </c>
      <c r="H36" s="48">
        <v>5.8999999999999997E-2</v>
      </c>
      <c r="I36" s="57" t="s">
        <v>249</v>
      </c>
      <c r="J36" s="48">
        <v>3.4000000000000002E-2</v>
      </c>
      <c r="K36" s="48">
        <v>70</v>
      </c>
      <c r="L36" s="48">
        <v>7.4</v>
      </c>
      <c r="M36" s="48">
        <v>5.8999999999999997E-2</v>
      </c>
      <c r="N36" s="57" t="s">
        <v>249</v>
      </c>
      <c r="O36" s="48">
        <v>3.4000000000000002E-2</v>
      </c>
      <c r="P36" s="70" t="s">
        <v>215</v>
      </c>
      <c r="Q36" s="70" t="s">
        <v>216</v>
      </c>
      <c r="R36" s="79">
        <v>1053.1609800000001</v>
      </c>
      <c r="S36" s="80">
        <f>33.28201</f>
        <v>33.28201</v>
      </c>
      <c r="T36" s="80">
        <f t="shared" ref="T36:T37" si="0">R36-S36</f>
        <v>1019.8789700000001</v>
      </c>
      <c r="U36" s="81"/>
      <c r="V36" s="79"/>
      <c r="W36" s="79">
        <f>R36</f>
        <v>1053.1609800000001</v>
      </c>
      <c r="X36" s="79"/>
      <c r="Y36" s="79"/>
      <c r="Z36" s="79">
        <f>ROUND(Z35+R35/10,3)-0.001</f>
        <v>997.70699999999999</v>
      </c>
      <c r="AA36" s="79">
        <f>R36-Z36</f>
        <v>55.453980000000115</v>
      </c>
      <c r="AB36" s="60"/>
      <c r="AC36" s="60"/>
      <c r="AD36" s="60"/>
      <c r="AE36" s="60"/>
      <c r="AF36" s="60"/>
      <c r="AG36" s="60"/>
      <c r="AH36" s="60"/>
      <c r="AI36" s="60"/>
      <c r="AJ36" s="60"/>
    </row>
    <row r="37" spans="1:36" ht="40.5" customHeight="1" x14ac:dyDescent="0.2">
      <c r="A37" s="70" t="s">
        <v>201</v>
      </c>
      <c r="B37" s="72" t="s">
        <v>273</v>
      </c>
      <c r="C37" s="70" t="s">
        <v>220</v>
      </c>
      <c r="D37" s="71" t="s">
        <v>221</v>
      </c>
      <c r="E37" s="57" t="s">
        <v>261</v>
      </c>
      <c r="F37" s="48">
        <v>100</v>
      </c>
      <c r="G37" s="48">
        <v>19.5</v>
      </c>
      <c r="H37" s="48">
        <v>0.154</v>
      </c>
      <c r="I37" s="57" t="s">
        <v>249</v>
      </c>
      <c r="J37" s="48">
        <v>1.0880000000000001</v>
      </c>
      <c r="K37" s="48">
        <v>100</v>
      </c>
      <c r="L37" s="48">
        <v>19.5</v>
      </c>
      <c r="M37" s="48">
        <v>0.154</v>
      </c>
      <c r="N37" s="57" t="s">
        <v>249</v>
      </c>
      <c r="O37" s="48">
        <v>1.0880000000000001</v>
      </c>
      <c r="P37" s="70" t="s">
        <v>217</v>
      </c>
      <c r="Q37" s="70" t="s">
        <v>218</v>
      </c>
      <c r="R37" s="79">
        <v>2970.0544799999998</v>
      </c>
      <c r="S37" s="80">
        <v>109.81168</v>
      </c>
      <c r="T37" s="80">
        <f t="shared" si="0"/>
        <v>2860.2428</v>
      </c>
      <c r="U37" s="81"/>
      <c r="V37" s="79"/>
      <c r="W37" s="79"/>
      <c r="X37" s="79">
        <f>R37</f>
        <v>2970.0544799999998</v>
      </c>
      <c r="Y37" s="79"/>
      <c r="Z37" s="79">
        <f>ROUND(Z35+R36/10+R35/10,3)</f>
        <v>1103.0250000000001</v>
      </c>
      <c r="AA37" s="79">
        <f>R37-Z37</f>
        <v>1867.0294799999997</v>
      </c>
      <c r="AB37" s="60"/>
      <c r="AC37" s="60"/>
      <c r="AD37" s="60"/>
      <c r="AE37" s="60"/>
      <c r="AF37" s="60"/>
      <c r="AG37" s="60"/>
      <c r="AH37" s="60"/>
      <c r="AI37" s="60"/>
      <c r="AJ37" s="60"/>
    </row>
    <row r="38" spans="1:36" ht="12.75" x14ac:dyDescent="0.2">
      <c r="A38" s="64" t="s">
        <v>108</v>
      </c>
      <c r="B38" s="65"/>
      <c r="C38" s="65"/>
      <c r="D38" s="65"/>
      <c r="E38" s="65"/>
      <c r="F38" s="65"/>
      <c r="G38" s="66"/>
      <c r="H38" s="60"/>
      <c r="I38" s="61"/>
      <c r="J38" s="60"/>
      <c r="K38" s="60"/>
      <c r="L38" s="60"/>
      <c r="M38" s="60"/>
      <c r="N38" s="61"/>
      <c r="O38" s="60"/>
      <c r="P38" s="62"/>
      <c r="Q38" s="62"/>
      <c r="R38" s="81"/>
      <c r="S38" s="82"/>
      <c r="T38" s="82"/>
      <c r="U38" s="81"/>
      <c r="V38" s="79"/>
      <c r="W38" s="79"/>
      <c r="X38" s="79"/>
      <c r="Y38" s="79"/>
      <c r="Z38" s="79"/>
      <c r="AA38" s="79"/>
      <c r="AB38" s="60"/>
      <c r="AC38" s="60"/>
      <c r="AD38" s="60"/>
      <c r="AE38" s="60"/>
      <c r="AF38" s="60"/>
      <c r="AG38" s="60"/>
      <c r="AH38" s="60"/>
      <c r="AI38" s="60"/>
      <c r="AJ38" s="60"/>
    </row>
    <row r="39" spans="1:36" ht="57" customHeight="1" x14ac:dyDescent="0.2">
      <c r="A39" s="62" t="s">
        <v>109</v>
      </c>
      <c r="B39" s="72" t="s">
        <v>238</v>
      </c>
      <c r="C39" s="70" t="s">
        <v>203</v>
      </c>
      <c r="D39" s="71" t="s">
        <v>204</v>
      </c>
      <c r="E39" s="57" t="s">
        <v>239</v>
      </c>
      <c r="F39" s="48" t="s">
        <v>222</v>
      </c>
      <c r="G39" s="48" t="s">
        <v>222</v>
      </c>
      <c r="H39" s="48" t="s">
        <v>222</v>
      </c>
      <c r="I39" s="73" t="s">
        <v>222</v>
      </c>
      <c r="J39" s="48" t="s">
        <v>222</v>
      </c>
      <c r="K39" s="48" t="s">
        <v>222</v>
      </c>
      <c r="L39" s="48" t="s">
        <v>222</v>
      </c>
      <c r="M39" s="48" t="s">
        <v>222</v>
      </c>
      <c r="N39" s="73" t="s">
        <v>223</v>
      </c>
      <c r="O39" s="48" t="s">
        <v>223</v>
      </c>
      <c r="P39" s="70" t="s">
        <v>213</v>
      </c>
      <c r="Q39" s="70" t="s">
        <v>214</v>
      </c>
      <c r="R39" s="79">
        <v>504.11329000000001</v>
      </c>
      <c r="S39" s="80">
        <v>55.33663</v>
      </c>
      <c r="T39" s="80">
        <f>R39-S39</f>
        <v>448.77665999999999</v>
      </c>
      <c r="U39" s="79"/>
      <c r="V39" s="79">
        <f>R39</f>
        <v>504.11329000000001</v>
      </c>
      <c r="W39" s="79"/>
      <c r="X39" s="79"/>
      <c r="Y39" s="79"/>
      <c r="Z39" s="79">
        <f>ROUND(58.45702*4,3)</f>
        <v>233.828</v>
      </c>
      <c r="AA39" s="79">
        <f>R39-Z39</f>
        <v>270.28529000000003</v>
      </c>
      <c r="AB39" s="60"/>
      <c r="AC39" s="60"/>
      <c r="AD39" s="60"/>
      <c r="AE39" s="60"/>
      <c r="AF39" s="60"/>
      <c r="AG39" s="60"/>
      <c r="AH39" s="60"/>
      <c r="AI39" s="60"/>
      <c r="AJ39" s="60"/>
    </row>
    <row r="40" spans="1:36" ht="12.75" x14ac:dyDescent="0.2">
      <c r="A40" s="62" t="s">
        <v>110</v>
      </c>
      <c r="B40" s="61"/>
      <c r="C40" s="62"/>
      <c r="D40" s="63"/>
      <c r="E40" s="61"/>
      <c r="F40" s="60"/>
      <c r="G40" s="60"/>
      <c r="H40" s="60"/>
      <c r="I40" s="61"/>
      <c r="J40" s="60"/>
      <c r="K40" s="60"/>
      <c r="L40" s="60"/>
      <c r="M40" s="60"/>
      <c r="N40" s="61"/>
      <c r="O40" s="60"/>
      <c r="P40" s="62"/>
      <c r="Q40" s="62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60"/>
      <c r="AC40" s="60"/>
      <c r="AD40" s="60"/>
      <c r="AE40" s="60"/>
      <c r="AF40" s="60"/>
      <c r="AG40" s="60"/>
      <c r="AH40" s="60"/>
      <c r="AI40" s="60"/>
      <c r="AJ40" s="60"/>
    </row>
    <row r="41" spans="1:36" ht="12.75" x14ac:dyDescent="0.2">
      <c r="A41" s="114" t="s">
        <v>111</v>
      </c>
      <c r="B41" s="114"/>
      <c r="C41" s="62"/>
      <c r="D41" s="63"/>
      <c r="E41" s="61"/>
      <c r="F41" s="60"/>
      <c r="G41" s="60"/>
      <c r="H41" s="60"/>
      <c r="I41" s="61"/>
      <c r="J41" s="60"/>
      <c r="K41" s="60"/>
      <c r="L41" s="60"/>
      <c r="M41" s="60"/>
      <c r="N41" s="61"/>
      <c r="O41" s="60"/>
      <c r="P41" s="62"/>
      <c r="Q41" s="62"/>
      <c r="R41" s="81">
        <f>R39+R37+R36+R35</f>
        <v>5498.1233200000006</v>
      </c>
      <c r="S41" s="81">
        <f>S39+S37+S36+S35</f>
        <v>243.60391999999999</v>
      </c>
      <c r="T41" s="81">
        <f>T39+T37+T36+T35</f>
        <v>5254.5194000000001</v>
      </c>
      <c r="U41" s="81"/>
      <c r="V41" s="81">
        <f>V39+V37+V36+V35</f>
        <v>1474.90786</v>
      </c>
      <c r="W41" s="81">
        <f>W39+W37+W36+W35</f>
        <v>1053.1609800000001</v>
      </c>
      <c r="X41" s="81">
        <f>X39+X37+X36+X35</f>
        <v>2970.0544799999998</v>
      </c>
      <c r="Y41" s="81"/>
      <c r="Z41" s="81">
        <f>Z39+Z37+Z36+Z35</f>
        <v>3235.1889999999999</v>
      </c>
      <c r="AA41" s="81">
        <f>AA39+AA37+AA36+AA35</f>
        <v>2262.9343200000003</v>
      </c>
      <c r="AB41" s="60"/>
      <c r="AC41" s="60"/>
      <c r="AD41" s="60"/>
      <c r="AE41" s="60"/>
      <c r="AF41" s="60"/>
      <c r="AG41" s="60"/>
      <c r="AH41" s="60"/>
      <c r="AI41" s="60"/>
      <c r="AJ41" s="60"/>
    </row>
    <row r="42" spans="1:36" ht="12.75" x14ac:dyDescent="0.2">
      <c r="A42" s="74" t="s">
        <v>112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6"/>
      <c r="Q42" s="62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</row>
    <row r="43" spans="1:36" ht="9" hidden="1" customHeight="1" outlineLevel="1" x14ac:dyDescent="0.2">
      <c r="A43" s="62" t="s">
        <v>196</v>
      </c>
      <c r="B43" s="61"/>
      <c r="C43" s="62"/>
      <c r="D43" s="63"/>
      <c r="E43" s="61"/>
      <c r="F43" s="60"/>
      <c r="G43" s="60"/>
      <c r="H43" s="60"/>
      <c r="I43" s="61"/>
      <c r="J43" s="60"/>
      <c r="K43" s="60"/>
      <c r="L43" s="60"/>
      <c r="M43" s="60"/>
      <c r="N43" s="61"/>
      <c r="O43" s="60"/>
      <c r="P43" s="62"/>
      <c r="Q43" s="62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</row>
    <row r="44" spans="1:36" ht="9" hidden="1" customHeight="1" outlineLevel="1" x14ac:dyDescent="0.2">
      <c r="A44" s="62" t="s">
        <v>113</v>
      </c>
      <c r="B44" s="61"/>
      <c r="C44" s="62"/>
      <c r="D44" s="63"/>
      <c r="E44" s="61"/>
      <c r="F44" s="60"/>
      <c r="G44" s="60"/>
      <c r="H44" s="60"/>
      <c r="I44" s="61"/>
      <c r="J44" s="60"/>
      <c r="K44" s="60"/>
      <c r="L44" s="60"/>
      <c r="M44" s="60"/>
      <c r="N44" s="61"/>
      <c r="O44" s="60"/>
      <c r="P44" s="62"/>
      <c r="Q44" s="62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</row>
    <row r="45" spans="1:36" ht="9" hidden="1" customHeight="1" outlineLevel="1" x14ac:dyDescent="0.2">
      <c r="A45" s="114" t="s">
        <v>114</v>
      </c>
      <c r="B45" s="114"/>
      <c r="C45" s="62"/>
      <c r="D45" s="63"/>
      <c r="E45" s="61"/>
      <c r="F45" s="60"/>
      <c r="G45" s="60"/>
      <c r="H45" s="60"/>
      <c r="I45" s="61"/>
      <c r="J45" s="60"/>
      <c r="K45" s="60"/>
      <c r="L45" s="60"/>
      <c r="M45" s="60"/>
      <c r="N45" s="61"/>
      <c r="O45" s="60"/>
      <c r="P45" s="62"/>
      <c r="Q45" s="62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</row>
    <row r="46" spans="1:36" ht="12.75" collapsed="1" x14ac:dyDescent="0.2">
      <c r="A46" s="114" t="s">
        <v>115</v>
      </c>
      <c r="B46" s="114"/>
      <c r="C46" s="114"/>
      <c r="D46" s="114"/>
      <c r="E46" s="114"/>
      <c r="F46" s="114"/>
      <c r="G46" s="60"/>
      <c r="H46" s="60"/>
      <c r="I46" s="61"/>
      <c r="J46" s="60"/>
      <c r="K46" s="60"/>
      <c r="L46" s="60"/>
      <c r="M46" s="60"/>
      <c r="N46" s="61"/>
      <c r="O46" s="60"/>
      <c r="P46" s="62"/>
      <c r="Q46" s="62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</row>
    <row r="47" spans="1:36" ht="9" hidden="1" customHeight="1" outlineLevel="1" x14ac:dyDescent="0.2">
      <c r="A47" s="114" t="s">
        <v>116</v>
      </c>
      <c r="B47" s="114"/>
      <c r="C47" s="114"/>
      <c r="D47" s="114"/>
      <c r="E47" s="61"/>
      <c r="F47" s="60"/>
      <c r="G47" s="60"/>
      <c r="H47" s="60"/>
      <c r="I47" s="61"/>
      <c r="J47" s="60"/>
      <c r="K47" s="60"/>
      <c r="L47" s="60"/>
      <c r="M47" s="60"/>
      <c r="N47" s="61"/>
      <c r="O47" s="60"/>
      <c r="P47" s="62"/>
      <c r="Q47" s="62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</row>
    <row r="48" spans="1:36" ht="9" hidden="1" customHeight="1" outlineLevel="1" x14ac:dyDescent="0.2">
      <c r="A48" s="62" t="s">
        <v>117</v>
      </c>
      <c r="B48" s="61"/>
      <c r="C48" s="62"/>
      <c r="D48" s="63"/>
      <c r="E48" s="61"/>
      <c r="F48" s="60"/>
      <c r="G48" s="60"/>
      <c r="H48" s="60"/>
      <c r="I48" s="61"/>
      <c r="J48" s="60"/>
      <c r="K48" s="60"/>
      <c r="L48" s="60"/>
      <c r="M48" s="60"/>
      <c r="N48" s="61"/>
      <c r="O48" s="60"/>
      <c r="P48" s="62"/>
      <c r="Q48" s="62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</row>
    <row r="49" spans="1:36" ht="9" hidden="1" customHeight="1" outlineLevel="1" x14ac:dyDescent="0.2">
      <c r="A49" s="62" t="s">
        <v>118</v>
      </c>
      <c r="B49" s="61"/>
      <c r="C49" s="62"/>
      <c r="D49" s="63"/>
      <c r="E49" s="61"/>
      <c r="F49" s="60"/>
      <c r="G49" s="60"/>
      <c r="H49" s="60"/>
      <c r="I49" s="61"/>
      <c r="J49" s="60"/>
      <c r="K49" s="60"/>
      <c r="L49" s="60"/>
      <c r="M49" s="60"/>
      <c r="N49" s="61"/>
      <c r="O49" s="60"/>
      <c r="P49" s="62"/>
      <c r="Q49" s="62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</row>
    <row r="50" spans="1:36" ht="9" hidden="1" customHeight="1" outlineLevel="1" x14ac:dyDescent="0.2">
      <c r="A50" s="114" t="s">
        <v>119</v>
      </c>
      <c r="B50" s="114"/>
      <c r="C50" s="114"/>
      <c r="D50" s="114"/>
      <c r="E50" s="114"/>
      <c r="F50" s="114"/>
      <c r="G50" s="114"/>
      <c r="H50" s="114"/>
      <c r="I50" s="61"/>
      <c r="J50" s="60"/>
      <c r="K50" s="60"/>
      <c r="L50" s="60"/>
      <c r="M50" s="60"/>
      <c r="N50" s="61"/>
      <c r="O50" s="60"/>
      <c r="P50" s="62"/>
      <c r="Q50" s="62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</row>
    <row r="51" spans="1:36" ht="9" hidden="1" customHeight="1" outlineLevel="1" x14ac:dyDescent="0.2">
      <c r="A51" s="62" t="s">
        <v>120</v>
      </c>
      <c r="B51" s="61"/>
      <c r="C51" s="62"/>
      <c r="D51" s="63"/>
      <c r="E51" s="61"/>
      <c r="F51" s="60"/>
      <c r="G51" s="60"/>
      <c r="H51" s="60"/>
      <c r="I51" s="61"/>
      <c r="J51" s="60"/>
      <c r="K51" s="60"/>
      <c r="L51" s="60"/>
      <c r="M51" s="60"/>
      <c r="N51" s="61"/>
      <c r="O51" s="60"/>
      <c r="P51" s="62"/>
      <c r="Q51" s="62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</row>
    <row r="52" spans="1:36" ht="9" hidden="1" customHeight="1" outlineLevel="1" x14ac:dyDescent="0.2">
      <c r="A52" s="62" t="s">
        <v>121</v>
      </c>
      <c r="B52" s="61"/>
      <c r="C52" s="62"/>
      <c r="D52" s="63"/>
      <c r="E52" s="61"/>
      <c r="F52" s="60"/>
      <c r="G52" s="60"/>
      <c r="H52" s="60"/>
      <c r="I52" s="61"/>
      <c r="J52" s="60"/>
      <c r="K52" s="60"/>
      <c r="L52" s="60"/>
      <c r="M52" s="60"/>
      <c r="N52" s="61"/>
      <c r="O52" s="60"/>
      <c r="P52" s="62"/>
      <c r="Q52" s="62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</row>
    <row r="53" spans="1:36" ht="9" hidden="1" customHeight="1" outlineLevel="1" x14ac:dyDescent="0.2">
      <c r="A53" s="114" t="s">
        <v>122</v>
      </c>
      <c r="B53" s="114"/>
      <c r="C53" s="114"/>
      <c r="D53" s="63"/>
      <c r="E53" s="61"/>
      <c r="F53" s="60"/>
      <c r="G53" s="60"/>
      <c r="H53" s="60"/>
      <c r="I53" s="61"/>
      <c r="J53" s="60"/>
      <c r="K53" s="60"/>
      <c r="L53" s="60"/>
      <c r="M53" s="60"/>
      <c r="N53" s="61"/>
      <c r="O53" s="60"/>
      <c r="P53" s="62"/>
      <c r="Q53" s="62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</row>
    <row r="54" spans="1:36" ht="12.75" collapsed="1" x14ac:dyDescent="0.2">
      <c r="A54" s="115" t="s">
        <v>123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</row>
    <row r="55" spans="1:36" ht="9" hidden="1" customHeight="1" outlineLevel="1" x14ac:dyDescent="0.2">
      <c r="A55" s="62" t="s">
        <v>124</v>
      </c>
      <c r="B55" s="61"/>
      <c r="C55" s="62"/>
      <c r="D55" s="63"/>
      <c r="E55" s="61"/>
      <c r="F55" s="60"/>
      <c r="G55" s="60"/>
      <c r="H55" s="60"/>
      <c r="I55" s="61"/>
      <c r="J55" s="60"/>
      <c r="K55" s="60"/>
      <c r="L55" s="60"/>
      <c r="M55" s="60"/>
      <c r="N55" s="61"/>
      <c r="O55" s="60"/>
      <c r="P55" s="62"/>
      <c r="Q55" s="62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</row>
    <row r="56" spans="1:36" ht="9" hidden="1" customHeight="1" outlineLevel="1" x14ac:dyDescent="0.2">
      <c r="A56" s="62" t="s">
        <v>125</v>
      </c>
      <c r="B56" s="61"/>
      <c r="C56" s="62"/>
      <c r="D56" s="63"/>
      <c r="E56" s="61"/>
      <c r="F56" s="60"/>
      <c r="G56" s="60"/>
      <c r="H56" s="60"/>
      <c r="I56" s="61"/>
      <c r="J56" s="60"/>
      <c r="K56" s="60"/>
      <c r="L56" s="60"/>
      <c r="M56" s="60"/>
      <c r="N56" s="61"/>
      <c r="O56" s="60"/>
      <c r="P56" s="62"/>
      <c r="Q56" s="62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</row>
    <row r="57" spans="1:36" ht="9" hidden="1" customHeight="1" outlineLevel="1" x14ac:dyDescent="0.2">
      <c r="A57" s="114" t="s">
        <v>126</v>
      </c>
      <c r="B57" s="114"/>
      <c r="C57" s="62"/>
      <c r="D57" s="63"/>
      <c r="E57" s="61"/>
      <c r="F57" s="60"/>
      <c r="G57" s="60"/>
      <c r="H57" s="60"/>
      <c r="I57" s="61"/>
      <c r="J57" s="60"/>
      <c r="K57" s="60"/>
      <c r="L57" s="60"/>
      <c r="M57" s="60"/>
      <c r="N57" s="61"/>
      <c r="O57" s="60"/>
      <c r="P57" s="62"/>
      <c r="Q57" s="62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</row>
    <row r="58" spans="1:36" ht="12.75" collapsed="1" x14ac:dyDescent="0.2">
      <c r="A58" s="114" t="s">
        <v>127</v>
      </c>
      <c r="B58" s="114"/>
      <c r="C58" s="62"/>
      <c r="D58" s="63"/>
      <c r="E58" s="61"/>
      <c r="F58" s="60"/>
      <c r="G58" s="60"/>
      <c r="H58" s="60"/>
      <c r="I58" s="61"/>
      <c r="J58" s="60"/>
      <c r="K58" s="60"/>
      <c r="L58" s="60"/>
      <c r="M58" s="60"/>
      <c r="N58" s="61"/>
      <c r="O58" s="60"/>
      <c r="P58" s="62"/>
      <c r="Q58" s="62"/>
      <c r="R58" s="81">
        <f>R39+R37+R36+R35</f>
        <v>5498.1233200000006</v>
      </c>
      <c r="S58" s="81">
        <f t="shared" ref="S58:T58" si="1">S39+S37+S36+S35</f>
        <v>243.60391999999999</v>
      </c>
      <c r="T58" s="81">
        <f t="shared" si="1"/>
        <v>5254.5194000000001</v>
      </c>
      <c r="U58" s="81"/>
      <c r="V58" s="81">
        <f>V39+V37+V36+V35</f>
        <v>1474.90786</v>
      </c>
      <c r="W58" s="81">
        <f>W39+W37+W36+W35</f>
        <v>1053.1609800000001</v>
      </c>
      <c r="X58" s="81">
        <f>X39+X37+X36+X35</f>
        <v>2970.0544799999998</v>
      </c>
      <c r="Y58" s="60"/>
      <c r="Z58" s="81">
        <f t="shared" ref="Z58:AA58" si="2">Z39+Z37+Z36+Z35</f>
        <v>3235.1889999999999</v>
      </c>
      <c r="AA58" s="81">
        <f t="shared" si="2"/>
        <v>2262.9343200000003</v>
      </c>
      <c r="AB58" s="60"/>
      <c r="AC58" s="60"/>
      <c r="AD58" s="60"/>
      <c r="AE58" s="60"/>
      <c r="AF58" s="60"/>
      <c r="AG58" s="60"/>
      <c r="AH58" s="60"/>
      <c r="AI58" s="60"/>
      <c r="AJ58" s="60"/>
    </row>
    <row r="59" spans="1:36" ht="9" customHeight="1" x14ac:dyDescent="0.2"/>
  </sheetData>
  <mergeCells count="55">
    <mergeCell ref="A57:B57"/>
    <mergeCell ref="A58:B58"/>
    <mergeCell ref="A54:AJ54"/>
    <mergeCell ref="A25:I25"/>
    <mergeCell ref="A45:B45"/>
    <mergeCell ref="A41:B41"/>
    <mergeCell ref="A53:C53"/>
    <mergeCell ref="A28:B28"/>
    <mergeCell ref="A34:D34"/>
    <mergeCell ref="A50:H50"/>
    <mergeCell ref="A46:F46"/>
    <mergeCell ref="A47:D47"/>
    <mergeCell ref="A32:B32"/>
    <mergeCell ref="A22:E22"/>
    <mergeCell ref="B9:B13"/>
    <mergeCell ref="A16:D16"/>
    <mergeCell ref="AE12:AE13"/>
    <mergeCell ref="AD10:AE11"/>
    <mergeCell ref="A19:H19"/>
    <mergeCell ref="AD12:AD13"/>
    <mergeCell ref="R10:T11"/>
    <mergeCell ref="J12:J13"/>
    <mergeCell ref="O12:O13"/>
    <mergeCell ref="R12:R13"/>
    <mergeCell ref="Y10:Y13"/>
    <mergeCell ref="D9:D13"/>
    <mergeCell ref="F12:I12"/>
    <mergeCell ref="V10:X12"/>
    <mergeCell ref="Z9:AJ9"/>
    <mergeCell ref="E9:E13"/>
    <mergeCell ref="AI10:AI13"/>
    <mergeCell ref="AF10:AF13"/>
    <mergeCell ref="AG10:AG13"/>
    <mergeCell ref="U10:U13"/>
    <mergeCell ref="S12:T12"/>
    <mergeCell ref="F10:O10"/>
    <mergeCell ref="F11:J11"/>
    <mergeCell ref="K11:O11"/>
    <mergeCell ref="R9:Y9"/>
    <mergeCell ref="A4:O4"/>
    <mergeCell ref="A5:O5"/>
    <mergeCell ref="A9:A13"/>
    <mergeCell ref="P9:P13"/>
    <mergeCell ref="F9:O9"/>
    <mergeCell ref="K12:N12"/>
    <mergeCell ref="H7:J7"/>
    <mergeCell ref="A6:AJ6"/>
    <mergeCell ref="C9:C13"/>
    <mergeCell ref="AH10:AH13"/>
    <mergeCell ref="AA10:AA13"/>
    <mergeCell ref="AJ10:AJ13"/>
    <mergeCell ref="Z10:Z13"/>
    <mergeCell ref="AC10:AC13"/>
    <mergeCell ref="AB10:AB13"/>
    <mergeCell ref="Q9:Q13"/>
  </mergeCells>
  <phoneticPr fontId="1" type="noConversion"/>
  <pageMargins left="0.39370078740157483" right="0.17" top="0.55118110236220474" bottom="0.19685039370078741" header="0.19685039370078741" footer="0.15748031496062992"/>
  <pageSetup paperSize="9" scale="79" fitToWidth="2" orientation="landscape" r:id="rId1"/>
  <headerFooter alignWithMargins="0">
    <oddFooter>&amp;Cстр. &amp;P из &amp;N</oddFooter>
  </headerFooter>
  <colBreaks count="1" manualBreakCount="1">
    <brk id="17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3"/>
  <sheetViews>
    <sheetView view="pageBreakPreview" zoomScaleNormal="100" zoomScaleSheetLayoutView="100" workbookViewId="0">
      <selection activeCell="FE2" sqref="FE1:FE2"/>
    </sheetView>
  </sheetViews>
  <sheetFormatPr defaultColWidth="0.85546875" defaultRowHeight="15.75" customHeight="1" x14ac:dyDescent="0.25"/>
  <cols>
    <col min="1" max="4" width="0.85546875" style="10"/>
    <col min="5" max="5" width="2.42578125" style="10" customWidth="1"/>
    <col min="6" max="99" width="0.85546875" style="10"/>
    <col min="100" max="100" width="2.7109375" style="10" bestFit="1" customWidth="1"/>
    <col min="101" max="115" width="0.85546875" style="10"/>
    <col min="116" max="116" width="2.7109375" style="10" bestFit="1" customWidth="1"/>
    <col min="117" max="127" width="0.85546875" style="10"/>
    <col min="128" max="128" width="2.7109375" style="10" bestFit="1" customWidth="1"/>
    <col min="129" max="141" width="0.85546875" style="10"/>
    <col min="142" max="142" width="7.28515625" style="10" bestFit="1" customWidth="1"/>
    <col min="143" max="153" width="0.85546875" style="10"/>
    <col min="154" max="154" width="6.42578125" style="10" bestFit="1" customWidth="1"/>
    <col min="155" max="16384" width="0.85546875" style="10"/>
  </cols>
  <sheetData>
    <row r="1" spans="1:161" ht="15.75" customHeight="1" x14ac:dyDescent="0.25">
      <c r="FE1" s="89" t="s">
        <v>300</v>
      </c>
    </row>
    <row r="2" spans="1:161" ht="15.75" customHeight="1" x14ac:dyDescent="0.25">
      <c r="FE2" s="89" t="s">
        <v>299</v>
      </c>
    </row>
    <row r="3" spans="1:161" ht="15.75" customHeight="1" x14ac:dyDescent="0.25">
      <c r="FE3" s="89" t="s">
        <v>290</v>
      </c>
    </row>
    <row r="4" spans="1:161" ht="6" customHeight="1" x14ac:dyDescent="0.25"/>
    <row r="5" spans="1:161" s="12" customFormat="1" ht="33" customHeight="1" x14ac:dyDescent="0.25">
      <c r="A5" s="134" t="s">
        <v>129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</row>
    <row r="6" spans="1:161" ht="15.7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106" t="s">
        <v>224</v>
      </c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</row>
    <row r="7" spans="1:161" s="11" customFormat="1" ht="1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10" t="s">
        <v>1</v>
      </c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</row>
    <row r="8" spans="1:161" ht="6" customHeight="1" x14ac:dyDescent="0.25"/>
    <row r="9" spans="1:161" s="30" customFormat="1" ht="13.5" customHeight="1" x14ac:dyDescent="0.2">
      <c r="A9" s="136" t="s">
        <v>16</v>
      </c>
      <c r="B9" s="137"/>
      <c r="C9" s="137"/>
      <c r="D9" s="137"/>
      <c r="E9" s="138"/>
      <c r="F9" s="145" t="s">
        <v>130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46"/>
      <c r="BR9" s="145" t="s">
        <v>135</v>
      </c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46"/>
      <c r="CQ9" s="136" t="s">
        <v>144</v>
      </c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8"/>
      <c r="DE9" s="136" t="s">
        <v>145</v>
      </c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8"/>
      <c r="DS9" s="153" t="s">
        <v>146</v>
      </c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5"/>
    </row>
    <row r="10" spans="1:161" s="30" customFormat="1" ht="13.5" customHeight="1" x14ac:dyDescent="0.2">
      <c r="A10" s="139"/>
      <c r="B10" s="140"/>
      <c r="C10" s="140"/>
      <c r="D10" s="140"/>
      <c r="E10" s="141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9"/>
      <c r="BR10" s="147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9"/>
      <c r="CQ10" s="139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1"/>
      <c r="DE10" s="139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1"/>
      <c r="DS10" s="153" t="s">
        <v>147</v>
      </c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5"/>
    </row>
    <row r="11" spans="1:161" s="30" customFormat="1" ht="13.5" customHeight="1" x14ac:dyDescent="0.2">
      <c r="A11" s="142"/>
      <c r="B11" s="143"/>
      <c r="C11" s="143"/>
      <c r="D11" s="143"/>
      <c r="E11" s="144"/>
      <c r="F11" s="150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2"/>
      <c r="BR11" s="150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2"/>
      <c r="CQ11" s="142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4"/>
      <c r="DE11" s="142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4"/>
      <c r="DS11" s="153">
        <v>2027</v>
      </c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5"/>
      <c r="EF11" s="153">
        <v>2028</v>
      </c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5"/>
      <c r="ES11" s="153">
        <v>2029</v>
      </c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5"/>
    </row>
    <row r="12" spans="1:161" s="30" customFormat="1" ht="13.5" customHeight="1" x14ac:dyDescent="0.2">
      <c r="A12" s="145">
        <v>1</v>
      </c>
      <c r="B12" s="110"/>
      <c r="C12" s="110"/>
      <c r="D12" s="110"/>
      <c r="E12" s="146"/>
      <c r="F12" s="153">
        <v>2</v>
      </c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5"/>
      <c r="BR12" s="153">
        <v>3</v>
      </c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5"/>
      <c r="CQ12" s="153">
        <v>4</v>
      </c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5"/>
      <c r="DE12" s="153">
        <v>5</v>
      </c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5"/>
      <c r="DS12" s="153">
        <v>6</v>
      </c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5"/>
      <c r="EF12" s="153">
        <v>7</v>
      </c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5"/>
      <c r="ES12" s="153">
        <v>8</v>
      </c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5"/>
    </row>
    <row r="13" spans="1:161" s="16" customFormat="1" ht="27" customHeight="1" x14ac:dyDescent="0.2">
      <c r="A13" s="156">
        <v>1</v>
      </c>
      <c r="B13" s="157"/>
      <c r="C13" s="157"/>
      <c r="D13" s="157"/>
      <c r="E13" s="158"/>
      <c r="F13" s="78"/>
      <c r="G13" s="159" t="s">
        <v>134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60"/>
      <c r="BR13" s="131" t="s">
        <v>136</v>
      </c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3"/>
      <c r="CQ13" s="131">
        <v>8.3000000000000007</v>
      </c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3"/>
      <c r="DE13" s="131">
        <v>8.3000000000000007</v>
      </c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3"/>
      <c r="DS13" s="131">
        <v>8.3000000000000007</v>
      </c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3"/>
      <c r="EF13" s="131">
        <v>7.8</v>
      </c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3"/>
      <c r="ES13" s="131">
        <v>7.8</v>
      </c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3"/>
    </row>
    <row r="14" spans="1:161" s="16" customFormat="1" ht="18" customHeight="1" x14ac:dyDescent="0.2">
      <c r="A14" s="119">
        <v>2</v>
      </c>
      <c r="B14" s="120"/>
      <c r="C14" s="120"/>
      <c r="D14" s="120"/>
      <c r="E14" s="121"/>
      <c r="F14" s="125"/>
      <c r="G14" s="127" t="s">
        <v>131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8"/>
      <c r="BR14" s="131" t="s">
        <v>137</v>
      </c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3"/>
      <c r="CQ14" s="131" t="s">
        <v>225</v>
      </c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3"/>
      <c r="DE14" s="131" t="s">
        <v>225</v>
      </c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3"/>
      <c r="DS14" s="131" t="s">
        <v>225</v>
      </c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3"/>
      <c r="EF14" s="131" t="s">
        <v>225</v>
      </c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3"/>
      <c r="ES14" s="131" t="s">
        <v>225</v>
      </c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3"/>
    </row>
    <row r="15" spans="1:161" s="16" customFormat="1" ht="18.75" customHeight="1" x14ac:dyDescent="0.2">
      <c r="A15" s="122"/>
      <c r="B15" s="123"/>
      <c r="C15" s="123"/>
      <c r="D15" s="123"/>
      <c r="E15" s="124"/>
      <c r="F15" s="126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30"/>
      <c r="BR15" s="131" t="s">
        <v>138</v>
      </c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3"/>
      <c r="CQ15" s="131" t="s">
        <v>225</v>
      </c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3"/>
      <c r="DE15" s="131" t="s">
        <v>225</v>
      </c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3"/>
      <c r="DS15" s="131" t="s">
        <v>225</v>
      </c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3"/>
      <c r="EF15" s="131" t="s">
        <v>225</v>
      </c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3"/>
      <c r="ES15" s="131" t="s">
        <v>225</v>
      </c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3"/>
    </row>
    <row r="16" spans="1:161" s="16" customFormat="1" ht="20.25" customHeight="1" x14ac:dyDescent="0.2">
      <c r="A16" s="172">
        <v>3</v>
      </c>
      <c r="B16" s="173"/>
      <c r="C16" s="173"/>
      <c r="D16" s="173"/>
      <c r="E16" s="174"/>
      <c r="G16" s="175" t="s">
        <v>132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6"/>
      <c r="BR16" s="161" t="s">
        <v>139</v>
      </c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3"/>
      <c r="CQ16" s="161" t="s">
        <v>225</v>
      </c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3"/>
      <c r="DE16" s="161" t="s">
        <v>225</v>
      </c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3"/>
      <c r="DS16" s="161" t="s">
        <v>225</v>
      </c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3"/>
      <c r="EF16" s="161" t="s">
        <v>225</v>
      </c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3"/>
      <c r="ES16" s="161" t="s">
        <v>225</v>
      </c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3"/>
    </row>
    <row r="17" spans="1:161" s="16" customFormat="1" ht="40.5" customHeight="1" x14ac:dyDescent="0.2">
      <c r="A17" s="164">
        <v>4</v>
      </c>
      <c r="B17" s="165"/>
      <c r="C17" s="165"/>
      <c r="D17" s="165"/>
      <c r="E17" s="166"/>
      <c r="F17" s="38"/>
      <c r="G17" s="167" t="s">
        <v>133</v>
      </c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8"/>
      <c r="BR17" s="169" t="s">
        <v>140</v>
      </c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1"/>
      <c r="CQ17" s="169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1"/>
      <c r="DE17" s="169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1"/>
      <c r="DS17" s="169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1"/>
      <c r="EF17" s="169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1"/>
      <c r="ES17" s="169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1"/>
    </row>
    <row r="18" spans="1:161" s="16" customFormat="1" ht="40.5" customHeight="1" x14ac:dyDescent="0.2">
      <c r="A18" s="164" t="s">
        <v>234</v>
      </c>
      <c r="B18" s="165"/>
      <c r="C18" s="165"/>
      <c r="D18" s="165"/>
      <c r="E18" s="166"/>
      <c r="F18" s="39"/>
      <c r="G18" s="167" t="s">
        <v>232</v>
      </c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8"/>
      <c r="BR18" s="169" t="s">
        <v>140</v>
      </c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1"/>
      <c r="CQ18" s="40"/>
      <c r="CR18" s="41"/>
      <c r="CS18" s="41"/>
      <c r="CT18" s="41"/>
      <c r="CU18" s="41"/>
      <c r="CV18" s="41">
        <v>58.82</v>
      </c>
      <c r="CW18" s="41"/>
      <c r="CX18" s="41"/>
      <c r="CY18" s="41"/>
      <c r="CZ18" s="41"/>
      <c r="DA18" s="41"/>
      <c r="DB18" s="41"/>
      <c r="DC18" s="41"/>
      <c r="DD18" s="42"/>
      <c r="DE18" s="41">
        <v>58.82</v>
      </c>
      <c r="DF18" s="41">
        <v>58.82</v>
      </c>
      <c r="DG18" s="41">
        <v>58.82</v>
      </c>
      <c r="DH18" s="41">
        <v>58.82</v>
      </c>
      <c r="DI18" s="41">
        <v>58.82</v>
      </c>
      <c r="DJ18" s="41">
        <v>58.82</v>
      </c>
      <c r="DK18" s="41">
        <v>58.82</v>
      </c>
      <c r="DL18" s="41">
        <v>58.82</v>
      </c>
      <c r="DM18" s="41">
        <v>58.82</v>
      </c>
      <c r="DN18" s="41">
        <v>58.82</v>
      </c>
      <c r="DO18" s="41">
        <v>58.82</v>
      </c>
      <c r="DP18" s="41">
        <v>58.82</v>
      </c>
      <c r="DQ18" s="41">
        <v>58.82</v>
      </c>
      <c r="DR18" s="41">
        <v>58.82</v>
      </c>
      <c r="DS18" s="40"/>
      <c r="DT18" s="41"/>
      <c r="DU18" s="41"/>
      <c r="DV18" s="41"/>
      <c r="DW18" s="41"/>
      <c r="DX18" s="41">
        <v>58.82</v>
      </c>
      <c r="DY18" s="41"/>
      <c r="DZ18" s="41"/>
      <c r="EA18" s="41"/>
      <c r="EB18" s="41"/>
      <c r="EC18" s="41"/>
      <c r="ED18" s="41"/>
      <c r="EE18" s="42"/>
      <c r="EF18" s="40"/>
      <c r="EG18" s="41"/>
      <c r="EH18" s="41"/>
      <c r="EI18" s="41"/>
      <c r="EJ18" s="41"/>
      <c r="EK18" s="41"/>
      <c r="EL18" s="43">
        <f>(225157.21*8+6879916.74+190091)/(12079274.76+1909075)</f>
        <v>0.63418956290094941</v>
      </c>
      <c r="EM18" s="41"/>
      <c r="EN18" s="41"/>
      <c r="EO18" s="41"/>
      <c r="EP18" s="41"/>
      <c r="EQ18" s="41"/>
      <c r="ER18" s="42"/>
      <c r="ES18" s="40"/>
      <c r="ET18" s="41"/>
      <c r="EU18" s="41"/>
      <c r="EV18" s="41"/>
      <c r="EW18" s="41"/>
      <c r="EX18" s="43">
        <f>(225157.21*12+6879916.74+190091*2+2037345/10)/(12079274.76+1909075+2037345)</f>
        <v>0.63433878607082617</v>
      </c>
      <c r="EY18" s="43">
        <f>(225157.21*4+190091)/(5199358.02+1909075)</f>
        <v>0.1534402641104157</v>
      </c>
      <c r="EZ18" s="41"/>
      <c r="FA18" s="41"/>
      <c r="FB18" s="41"/>
      <c r="FC18" s="41"/>
      <c r="FD18" s="41"/>
      <c r="FE18" s="42"/>
    </row>
    <row r="19" spans="1:161" s="16" customFormat="1" ht="40.5" customHeight="1" x14ac:dyDescent="0.2">
      <c r="A19" s="164" t="s">
        <v>235</v>
      </c>
      <c r="B19" s="165"/>
      <c r="C19" s="165"/>
      <c r="D19" s="165"/>
      <c r="E19" s="166"/>
      <c r="F19" s="39"/>
      <c r="G19" s="167" t="s">
        <v>233</v>
      </c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8"/>
      <c r="BR19" s="169" t="s">
        <v>140</v>
      </c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1"/>
      <c r="CQ19" s="40"/>
      <c r="CR19" s="41"/>
      <c r="CS19" s="41"/>
      <c r="CT19" s="41"/>
      <c r="CU19" s="41"/>
      <c r="CV19" s="41">
        <v>86.26</v>
      </c>
      <c r="CW19" s="41"/>
      <c r="CX19" s="41"/>
      <c r="CY19" s="41"/>
      <c r="CZ19" s="41"/>
      <c r="DA19" s="41"/>
      <c r="DB19" s="41"/>
      <c r="DC19" s="41"/>
      <c r="DD19" s="42"/>
      <c r="DE19" s="41">
        <v>86.25</v>
      </c>
      <c r="DF19" s="41">
        <v>86.25</v>
      </c>
      <c r="DG19" s="41">
        <v>86.25</v>
      </c>
      <c r="DH19" s="41">
        <v>86.25</v>
      </c>
      <c r="DI19" s="41">
        <v>86.25</v>
      </c>
      <c r="DJ19" s="41">
        <v>86.25</v>
      </c>
      <c r="DK19" s="41">
        <v>86.25</v>
      </c>
      <c r="DL19" s="41">
        <v>86.26</v>
      </c>
      <c r="DM19" s="41">
        <v>86.25</v>
      </c>
      <c r="DN19" s="41">
        <v>86.25</v>
      </c>
      <c r="DO19" s="41">
        <v>86.25</v>
      </c>
      <c r="DP19" s="41">
        <v>86.25</v>
      </c>
      <c r="DQ19" s="41">
        <v>86.25</v>
      </c>
      <c r="DR19" s="41">
        <v>86.25</v>
      </c>
      <c r="DS19" s="40"/>
      <c r="DT19" s="41"/>
      <c r="DU19" s="41"/>
      <c r="DV19" s="41"/>
      <c r="DW19" s="41"/>
      <c r="DX19" s="41">
        <v>86.26</v>
      </c>
      <c r="DY19" s="41"/>
      <c r="DZ19" s="41"/>
      <c r="EA19" s="41"/>
      <c r="EB19" s="41"/>
      <c r="EC19" s="41"/>
      <c r="ED19" s="41"/>
      <c r="EE19" s="42"/>
      <c r="EF19" s="40"/>
      <c r="EG19" s="41"/>
      <c r="EH19" s="41"/>
      <c r="EI19" s="41"/>
      <c r="EJ19" s="41"/>
      <c r="EK19" s="41"/>
      <c r="EL19" s="43">
        <f>(58457.02*12+6296993.7+466790/5)/(7368013.93+466790)</f>
        <v>0.90517082537890659</v>
      </c>
      <c r="EM19" s="41"/>
      <c r="EN19" s="41"/>
      <c r="EO19" s="41"/>
      <c r="EP19" s="41"/>
      <c r="EQ19" s="41"/>
      <c r="ER19" s="42"/>
      <c r="ES19" s="40"/>
      <c r="ET19" s="41"/>
      <c r="EU19" s="41"/>
      <c r="EV19" s="41"/>
      <c r="EW19" s="41"/>
      <c r="EX19" s="43">
        <f>(58457.02*16+6296993.7+466790/5*2)/(7368013.93+466790)</f>
        <v>0.94693142116703877</v>
      </c>
      <c r="EY19" s="41"/>
      <c r="EZ19" s="41"/>
      <c r="FA19" s="41"/>
      <c r="FB19" s="41"/>
      <c r="FC19" s="41"/>
      <c r="FD19" s="41"/>
      <c r="FE19" s="42"/>
    </row>
    <row r="20" spans="1:161" s="16" customFormat="1" ht="21.75" customHeight="1" x14ac:dyDescent="0.2">
      <c r="A20" s="119">
        <v>5</v>
      </c>
      <c r="B20" s="120"/>
      <c r="C20" s="120"/>
      <c r="D20" s="120"/>
      <c r="E20" s="121"/>
      <c r="F20" s="32"/>
      <c r="G20" s="127" t="s">
        <v>262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8"/>
      <c r="BR20" s="131" t="s">
        <v>141</v>
      </c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3"/>
      <c r="CQ20" s="131">
        <f>160.778+362.556</f>
        <v>523.33399999999995</v>
      </c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3"/>
      <c r="DE20" s="131">
        <f>CQ20</f>
        <v>523.33399999999995</v>
      </c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3"/>
      <c r="DS20" s="131">
        <f>DE20</f>
        <v>523.33399999999995</v>
      </c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3"/>
      <c r="EF20" s="131">
        <f>DS20-(DS22-EF22)</f>
        <v>514.66399999999999</v>
      </c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3"/>
      <c r="ES20" s="131">
        <f>EF20-(EF24-ES24)</f>
        <v>504.90800000000002</v>
      </c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3"/>
    </row>
    <row r="21" spans="1:161" s="16" customFormat="1" ht="33" customHeight="1" x14ac:dyDescent="0.2">
      <c r="A21" s="122"/>
      <c r="B21" s="123"/>
      <c r="C21" s="123"/>
      <c r="D21" s="123"/>
      <c r="E21" s="124"/>
      <c r="F21" s="33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30"/>
      <c r="BR21" s="177" t="s">
        <v>142</v>
      </c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9"/>
      <c r="CQ21" s="180">
        <f>CQ20/(2908.64+1269.04)*100</f>
        <v>12.526904885007944</v>
      </c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2"/>
      <c r="DE21" s="180">
        <f>DE20/(2908.64+1269.04)*100</f>
        <v>12.526904885007944</v>
      </c>
      <c r="DF21" s="181"/>
      <c r="DG21" s="181"/>
      <c r="DH21" s="181"/>
      <c r="DI21" s="181"/>
      <c r="DJ21" s="181"/>
      <c r="DK21" s="181"/>
      <c r="DL21" s="181"/>
      <c r="DM21" s="181"/>
      <c r="DN21" s="181"/>
      <c r="DO21" s="181"/>
      <c r="DP21" s="181"/>
      <c r="DQ21" s="181"/>
      <c r="DR21" s="182"/>
      <c r="DS21" s="180">
        <f>DS20/(2908.64+1269.04)*100</f>
        <v>12.526904885007944</v>
      </c>
      <c r="DT21" s="181"/>
      <c r="DU21" s="181"/>
      <c r="DV21" s="181"/>
      <c r="DW21" s="181"/>
      <c r="DX21" s="181"/>
      <c r="DY21" s="181"/>
      <c r="DZ21" s="181"/>
      <c r="EA21" s="181"/>
      <c r="EB21" s="181"/>
      <c r="EC21" s="181"/>
      <c r="ED21" s="181"/>
      <c r="EE21" s="182"/>
      <c r="EF21" s="180">
        <f>EF20/(2908.64+1269.04)*100</f>
        <v>12.319373432144156</v>
      </c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182"/>
      <c r="ES21" s="180">
        <f>ES20/(2908.64+1269.04)*100</f>
        <v>12.085846690028914</v>
      </c>
      <c r="ET21" s="181"/>
      <c r="EU21" s="181"/>
      <c r="EV21" s="181"/>
      <c r="EW21" s="181"/>
      <c r="EX21" s="181"/>
      <c r="EY21" s="181"/>
      <c r="EZ21" s="181"/>
      <c r="FA21" s="181"/>
      <c r="FB21" s="181"/>
      <c r="FC21" s="181"/>
      <c r="FD21" s="181"/>
      <c r="FE21" s="182"/>
    </row>
    <row r="22" spans="1:161" s="16" customFormat="1" ht="22.5" customHeight="1" x14ac:dyDescent="0.2">
      <c r="A22" s="119" t="s">
        <v>226</v>
      </c>
      <c r="B22" s="120"/>
      <c r="C22" s="120"/>
      <c r="D22" s="120"/>
      <c r="E22" s="121"/>
      <c r="F22" s="34"/>
      <c r="G22" s="127" t="s">
        <v>274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8"/>
      <c r="BR22" s="131" t="s">
        <v>141</v>
      </c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3"/>
      <c r="CQ22" s="131">
        <v>12.871</v>
      </c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3"/>
      <c r="DE22" s="131">
        <v>12.871</v>
      </c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3"/>
      <c r="DS22" s="131">
        <v>12.871</v>
      </c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3"/>
      <c r="EF22" s="131">
        <v>4.2009999999999996</v>
      </c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3"/>
      <c r="ES22" s="131">
        <v>4.2009999999999996</v>
      </c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3"/>
    </row>
    <row r="23" spans="1:161" s="16" customFormat="1" ht="28.5" customHeight="1" x14ac:dyDescent="0.2">
      <c r="A23" s="122"/>
      <c r="B23" s="123"/>
      <c r="C23" s="123"/>
      <c r="D23" s="123"/>
      <c r="E23" s="124"/>
      <c r="F23" s="34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7"/>
      <c r="BR23" s="177" t="s">
        <v>142</v>
      </c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9"/>
      <c r="CQ23" s="183">
        <f>CQ22/112.4462*100</f>
        <v>11.446362793940569</v>
      </c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5"/>
      <c r="DE23" s="183">
        <f>DE22/112.4462*100</f>
        <v>11.446362793940569</v>
      </c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5"/>
      <c r="DS23" s="183">
        <f>DS22/112.4462*100</f>
        <v>11.446362793940569</v>
      </c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5"/>
      <c r="EF23" s="183">
        <f>EF22/112.4462*100</f>
        <v>3.7360088646837326</v>
      </c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5"/>
      <c r="ES23" s="183">
        <f>ES22/112.4462*100</f>
        <v>3.7360088646837326</v>
      </c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5"/>
    </row>
    <row r="24" spans="1:161" s="16" customFormat="1" ht="27" customHeight="1" x14ac:dyDescent="0.2">
      <c r="A24" s="119" t="s">
        <v>227</v>
      </c>
      <c r="B24" s="120"/>
      <c r="C24" s="120"/>
      <c r="D24" s="120"/>
      <c r="E24" s="121"/>
      <c r="F24" s="15"/>
      <c r="G24" s="127" t="s">
        <v>264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8"/>
      <c r="BR24" s="131" t="s">
        <v>141</v>
      </c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3"/>
      <c r="CQ24" s="131">
        <v>14.744999999999999</v>
      </c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3"/>
      <c r="DE24" s="131">
        <v>14.744999999999999</v>
      </c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3"/>
      <c r="DS24" s="131">
        <f>DE24</f>
        <v>14.744999999999999</v>
      </c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3"/>
      <c r="EF24" s="131">
        <f>DS24</f>
        <v>14.744999999999999</v>
      </c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3"/>
      <c r="ES24" s="131">
        <v>4.9889999999999999</v>
      </c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3"/>
    </row>
    <row r="25" spans="1:161" s="16" customFormat="1" ht="27" customHeight="1" x14ac:dyDescent="0.2">
      <c r="A25" s="122"/>
      <c r="B25" s="123"/>
      <c r="C25" s="123"/>
      <c r="D25" s="123"/>
      <c r="E25" s="124"/>
      <c r="F25" s="35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30"/>
      <c r="BR25" s="177" t="s">
        <v>142</v>
      </c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9"/>
      <c r="CQ25" s="183">
        <f>CQ24/97.3686*100</f>
        <v>15.143485682242531</v>
      </c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5"/>
      <c r="DE25" s="183">
        <f>DE24/97.3686*100</f>
        <v>15.143485682242531</v>
      </c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5"/>
      <c r="DS25" s="183">
        <f>DS24/97.3686*100</f>
        <v>15.143485682242531</v>
      </c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5"/>
      <c r="EF25" s="183">
        <f t="shared" ref="EF25" si="0">EF24/97.3686*100</f>
        <v>15.143485682242531</v>
      </c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5"/>
      <c r="ES25" s="183">
        <f t="shared" ref="ES25" si="1">ES24/97.3686*100</f>
        <v>5.1238284210720906</v>
      </c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5"/>
    </row>
    <row r="26" spans="1:161" s="16" customFormat="1" ht="27" customHeight="1" x14ac:dyDescent="0.2">
      <c r="A26" s="119" t="s">
        <v>228</v>
      </c>
      <c r="B26" s="120"/>
      <c r="C26" s="120"/>
      <c r="D26" s="120"/>
      <c r="E26" s="121"/>
      <c r="F26" s="34"/>
      <c r="G26" s="127" t="s">
        <v>265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8"/>
      <c r="BR26" s="131" t="s">
        <v>141</v>
      </c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3"/>
      <c r="CQ26" s="131">
        <v>39.308</v>
      </c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3"/>
      <c r="DE26" s="131">
        <v>39.308</v>
      </c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3"/>
      <c r="DS26" s="131">
        <v>39.308</v>
      </c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3"/>
      <c r="EF26" s="131">
        <v>39.308</v>
      </c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3"/>
      <c r="ES26" s="131">
        <v>39.308</v>
      </c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3"/>
    </row>
    <row r="27" spans="1:161" s="16" customFormat="1" ht="27" customHeight="1" x14ac:dyDescent="0.2">
      <c r="A27" s="122"/>
      <c r="B27" s="123"/>
      <c r="C27" s="123"/>
      <c r="D27" s="123"/>
      <c r="E27" s="124"/>
      <c r="F27" s="34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30"/>
      <c r="BR27" s="177" t="s">
        <v>142</v>
      </c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9"/>
      <c r="CQ27" s="183">
        <f>CQ26/1128.165*100</f>
        <v>3.4842421099750482</v>
      </c>
      <c r="CR27" s="184"/>
      <c r="CS27" s="184"/>
      <c r="CT27" s="184"/>
      <c r="CU27" s="184"/>
      <c r="CV27" s="184"/>
      <c r="CW27" s="184"/>
      <c r="CX27" s="184"/>
      <c r="CY27" s="184"/>
      <c r="CZ27" s="184"/>
      <c r="DA27" s="184"/>
      <c r="DB27" s="184"/>
      <c r="DC27" s="184"/>
      <c r="DD27" s="185"/>
      <c r="DE27" s="183">
        <f>DE26/1128.165*100</f>
        <v>3.4842421099750482</v>
      </c>
      <c r="DF27" s="184"/>
      <c r="DG27" s="184"/>
      <c r="DH27" s="184"/>
      <c r="DI27" s="184"/>
      <c r="DJ27" s="184"/>
      <c r="DK27" s="184"/>
      <c r="DL27" s="184"/>
      <c r="DM27" s="184"/>
      <c r="DN27" s="184"/>
      <c r="DO27" s="184"/>
      <c r="DP27" s="184"/>
      <c r="DQ27" s="184"/>
      <c r="DR27" s="185"/>
      <c r="DS27" s="183">
        <f>DS26/1128.165*100</f>
        <v>3.4842421099750482</v>
      </c>
      <c r="DT27" s="184"/>
      <c r="DU27" s="184"/>
      <c r="DV27" s="184"/>
      <c r="DW27" s="184"/>
      <c r="DX27" s="184"/>
      <c r="DY27" s="184"/>
      <c r="DZ27" s="184"/>
      <c r="EA27" s="184"/>
      <c r="EB27" s="184"/>
      <c r="EC27" s="184"/>
      <c r="ED27" s="184"/>
      <c r="EE27" s="185"/>
      <c r="EF27" s="183">
        <f>EF26/1128.165*100</f>
        <v>3.4842421099750482</v>
      </c>
      <c r="EG27" s="184"/>
      <c r="EH27" s="184"/>
      <c r="EI27" s="184"/>
      <c r="EJ27" s="184"/>
      <c r="EK27" s="184"/>
      <c r="EL27" s="184"/>
      <c r="EM27" s="184"/>
      <c r="EN27" s="184"/>
      <c r="EO27" s="184"/>
      <c r="EP27" s="184"/>
      <c r="EQ27" s="184"/>
      <c r="ER27" s="185"/>
      <c r="ES27" s="183">
        <f>ES26/1128.165*100</f>
        <v>3.4842421099750482</v>
      </c>
      <c r="ET27" s="184"/>
      <c r="EU27" s="184"/>
      <c r="EV27" s="184"/>
      <c r="EW27" s="184"/>
      <c r="EX27" s="184"/>
      <c r="EY27" s="184"/>
      <c r="EZ27" s="184"/>
      <c r="FA27" s="184"/>
      <c r="FB27" s="184"/>
      <c r="FC27" s="184"/>
      <c r="FD27" s="184"/>
      <c r="FE27" s="185"/>
    </row>
    <row r="28" spans="1:161" s="16" customFormat="1" ht="44.25" customHeight="1" x14ac:dyDescent="0.2">
      <c r="A28" s="193">
        <v>6</v>
      </c>
      <c r="B28" s="193"/>
      <c r="C28" s="193"/>
      <c r="D28" s="193"/>
      <c r="E28" s="193"/>
      <c r="F28" s="36"/>
      <c r="G28" s="194" t="s">
        <v>266</v>
      </c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5"/>
      <c r="BR28" s="191" t="s">
        <v>143</v>
      </c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>
        <f>83.826+209.723</f>
        <v>293.54899999999998</v>
      </c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>
        <f>CQ28</f>
        <v>293.54899999999998</v>
      </c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>
        <f>DE28</f>
        <v>293.54899999999998</v>
      </c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>
        <f>DS28</f>
        <v>293.54899999999998</v>
      </c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>
        <f>EF28</f>
        <v>293.54899999999998</v>
      </c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</row>
    <row r="29" spans="1:161" s="16" customFormat="1" ht="27.75" customHeight="1" x14ac:dyDescent="0.2">
      <c r="A29" s="156" t="s">
        <v>27</v>
      </c>
      <c r="B29" s="157"/>
      <c r="C29" s="157"/>
      <c r="D29" s="157"/>
      <c r="E29" s="158"/>
      <c r="F29" s="192" t="s">
        <v>263</v>
      </c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60"/>
      <c r="BR29" s="191" t="s">
        <v>143</v>
      </c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31">
        <v>1.46</v>
      </c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3"/>
      <c r="DE29" s="131">
        <v>1.46</v>
      </c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3"/>
      <c r="DS29" s="131">
        <v>1.46</v>
      </c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3"/>
      <c r="EF29" s="131">
        <v>1.46</v>
      </c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3"/>
      <c r="ES29" s="131">
        <v>1.46</v>
      </c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3"/>
    </row>
    <row r="30" spans="1:161" s="16" customFormat="1" ht="27" customHeight="1" x14ac:dyDescent="0.2">
      <c r="A30" s="156" t="s">
        <v>28</v>
      </c>
      <c r="B30" s="157"/>
      <c r="C30" s="157"/>
      <c r="D30" s="157"/>
      <c r="E30" s="158"/>
      <c r="F30" s="188" t="s">
        <v>264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90"/>
      <c r="BR30" s="191" t="s">
        <v>143</v>
      </c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31">
        <v>2.78</v>
      </c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3"/>
      <c r="DE30" s="131">
        <v>2.78</v>
      </c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3"/>
      <c r="DS30" s="131">
        <v>2.78</v>
      </c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3"/>
      <c r="EF30" s="131">
        <v>2.78</v>
      </c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3"/>
      <c r="ES30" s="131">
        <v>2.78</v>
      </c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3"/>
    </row>
    <row r="31" spans="1:161" s="16" customFormat="1" ht="36" customHeight="1" x14ac:dyDescent="0.2">
      <c r="A31" s="156" t="s">
        <v>30</v>
      </c>
      <c r="B31" s="157"/>
      <c r="C31" s="157"/>
      <c r="D31" s="157"/>
      <c r="E31" s="158"/>
      <c r="F31" s="192" t="s">
        <v>265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60"/>
      <c r="BR31" s="191" t="s">
        <v>143</v>
      </c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31">
        <v>25.986000000000001</v>
      </c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3"/>
      <c r="DE31" s="131">
        <v>25.986000000000001</v>
      </c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3"/>
      <c r="DS31" s="131">
        <v>25.986000000000001</v>
      </c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3"/>
      <c r="EF31" s="131">
        <v>25.986000000000001</v>
      </c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3"/>
      <c r="ES31" s="131">
        <v>25.986000000000001</v>
      </c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3"/>
    </row>
    <row r="32" spans="1:161" s="16" customFormat="1" ht="127.5" customHeight="1" x14ac:dyDescent="0.2">
      <c r="A32" s="37"/>
      <c r="B32" s="196">
        <v>7</v>
      </c>
      <c r="C32" s="196"/>
      <c r="D32" s="196"/>
      <c r="E32" s="197"/>
      <c r="F32" s="17"/>
      <c r="G32" s="198" t="s">
        <v>200</v>
      </c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9"/>
      <c r="BR32" s="161" t="s">
        <v>225</v>
      </c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3"/>
      <c r="CQ32" s="161" t="s">
        <v>225</v>
      </c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3"/>
      <c r="DE32" s="161" t="s">
        <v>225</v>
      </c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3"/>
      <c r="DS32" s="161" t="s">
        <v>225</v>
      </c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3"/>
      <c r="EF32" s="161" t="s">
        <v>225</v>
      </c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3"/>
      <c r="ES32" s="161" t="s">
        <v>225</v>
      </c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3"/>
    </row>
    <row r="33" spans="2:122" s="16" customFormat="1" ht="22.5" customHeight="1" x14ac:dyDescent="0.2">
      <c r="B33" s="18"/>
      <c r="C33" s="18"/>
      <c r="D33" s="18"/>
      <c r="E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</row>
  </sheetData>
  <mergeCells count="162">
    <mergeCell ref="EF32:ER32"/>
    <mergeCell ref="ES32:FE32"/>
    <mergeCell ref="G18:BQ18"/>
    <mergeCell ref="G19:BQ19"/>
    <mergeCell ref="BR18:CP18"/>
    <mergeCell ref="BR19:CP19"/>
    <mergeCell ref="A18:E18"/>
    <mergeCell ref="A19:E19"/>
    <mergeCell ref="B32:E32"/>
    <mergeCell ref="G32:BQ32"/>
    <mergeCell ref="BR32:CP32"/>
    <mergeCell ref="CQ32:DD32"/>
    <mergeCell ref="DE32:DR32"/>
    <mergeCell ref="DS32:EE32"/>
    <mergeCell ref="EF30:ER30"/>
    <mergeCell ref="ES30:FE30"/>
    <mergeCell ref="A31:E31"/>
    <mergeCell ref="F31:BQ31"/>
    <mergeCell ref="BR31:CP31"/>
    <mergeCell ref="CQ31:DD31"/>
    <mergeCell ref="DE31:DR31"/>
    <mergeCell ref="DS31:EE31"/>
    <mergeCell ref="EF31:ER31"/>
    <mergeCell ref="ES31:FE31"/>
    <mergeCell ref="A30:E30"/>
    <mergeCell ref="F30:BQ30"/>
    <mergeCell ref="BR30:CP30"/>
    <mergeCell ref="CQ30:DD30"/>
    <mergeCell ref="DE30:DR30"/>
    <mergeCell ref="DS30:EE30"/>
    <mergeCell ref="EF28:ER28"/>
    <mergeCell ref="ES28:FE28"/>
    <mergeCell ref="A29:E29"/>
    <mergeCell ref="F29:BQ29"/>
    <mergeCell ref="BR29:CP29"/>
    <mergeCell ref="CQ29:DD29"/>
    <mergeCell ref="DE29:DR29"/>
    <mergeCell ref="DS29:EE29"/>
    <mergeCell ref="EF29:ER29"/>
    <mergeCell ref="ES29:FE29"/>
    <mergeCell ref="A28:E28"/>
    <mergeCell ref="G28:BQ28"/>
    <mergeCell ref="BR28:CP28"/>
    <mergeCell ref="CQ28:DD28"/>
    <mergeCell ref="DE28:DR28"/>
    <mergeCell ref="DS28:EE28"/>
    <mergeCell ref="EF26:ER26"/>
    <mergeCell ref="ES26:FE26"/>
    <mergeCell ref="BR27:CP27"/>
    <mergeCell ref="CQ27:DD27"/>
    <mergeCell ref="DE27:DR27"/>
    <mergeCell ref="DS27:EE27"/>
    <mergeCell ref="EF27:ER27"/>
    <mergeCell ref="ES27:FE27"/>
    <mergeCell ref="A26:E27"/>
    <mergeCell ref="G26:BQ27"/>
    <mergeCell ref="BR26:CP26"/>
    <mergeCell ref="CQ26:DD26"/>
    <mergeCell ref="DE26:DR26"/>
    <mergeCell ref="DS26:EE26"/>
    <mergeCell ref="EF24:ER24"/>
    <mergeCell ref="ES24:FE24"/>
    <mergeCell ref="BR25:CP25"/>
    <mergeCell ref="CQ25:DD25"/>
    <mergeCell ref="DE25:DR25"/>
    <mergeCell ref="DS25:EE25"/>
    <mergeCell ref="EF25:ER25"/>
    <mergeCell ref="ES25:FE25"/>
    <mergeCell ref="A24:E25"/>
    <mergeCell ref="G24:BQ25"/>
    <mergeCell ref="BR24:CP24"/>
    <mergeCell ref="CQ24:DD24"/>
    <mergeCell ref="DE24:DR24"/>
    <mergeCell ref="DS24:EE24"/>
    <mergeCell ref="EF22:ER22"/>
    <mergeCell ref="ES22:FE22"/>
    <mergeCell ref="BR23:CP23"/>
    <mergeCell ref="CQ23:DD23"/>
    <mergeCell ref="DE23:DR23"/>
    <mergeCell ref="DS23:EE23"/>
    <mergeCell ref="EF23:ER23"/>
    <mergeCell ref="ES23:FE23"/>
    <mergeCell ref="A22:E23"/>
    <mergeCell ref="G22:BQ23"/>
    <mergeCell ref="BR22:CP22"/>
    <mergeCell ref="CQ22:DD22"/>
    <mergeCell ref="DE22:DR22"/>
    <mergeCell ref="DS22:EE22"/>
    <mergeCell ref="EF20:ER20"/>
    <mergeCell ref="ES20:FE20"/>
    <mergeCell ref="BR21:CP21"/>
    <mergeCell ref="CQ21:DD21"/>
    <mergeCell ref="DE21:DR21"/>
    <mergeCell ref="DS21:EE21"/>
    <mergeCell ref="EF21:ER21"/>
    <mergeCell ref="ES21:FE21"/>
    <mergeCell ref="A20:E21"/>
    <mergeCell ref="G20:BQ21"/>
    <mergeCell ref="BR20:CP20"/>
    <mergeCell ref="CQ20:DD20"/>
    <mergeCell ref="DE20:DR20"/>
    <mergeCell ref="DS20:EE20"/>
    <mergeCell ref="A17:E17"/>
    <mergeCell ref="G17:BQ17"/>
    <mergeCell ref="BR17:CP17"/>
    <mergeCell ref="CQ17:DD17"/>
    <mergeCell ref="DE17:DR17"/>
    <mergeCell ref="DS17:EE17"/>
    <mergeCell ref="EF17:ER17"/>
    <mergeCell ref="ES17:FE17"/>
    <mergeCell ref="A16:E16"/>
    <mergeCell ref="G16:BQ16"/>
    <mergeCell ref="BR16:CP16"/>
    <mergeCell ref="CQ16:DD16"/>
    <mergeCell ref="DE16:DR16"/>
    <mergeCell ref="DS16:EE16"/>
    <mergeCell ref="ES14:FE14"/>
    <mergeCell ref="BR15:CP15"/>
    <mergeCell ref="CQ15:DD15"/>
    <mergeCell ref="DE15:DR15"/>
    <mergeCell ref="DS15:EE15"/>
    <mergeCell ref="EF15:ER15"/>
    <mergeCell ref="ES15:FE15"/>
    <mergeCell ref="EF16:ER16"/>
    <mergeCell ref="ES16:FE16"/>
    <mergeCell ref="BR13:CP13"/>
    <mergeCell ref="CQ13:DD13"/>
    <mergeCell ref="DE13:DR13"/>
    <mergeCell ref="DS13:EE13"/>
    <mergeCell ref="EF13:ER13"/>
    <mergeCell ref="ES13:FE13"/>
    <mergeCell ref="A12:E12"/>
    <mergeCell ref="F12:BQ12"/>
    <mergeCell ref="BR12:CP12"/>
    <mergeCell ref="CQ12:DD12"/>
    <mergeCell ref="DE12:DR12"/>
    <mergeCell ref="DS12:EE12"/>
    <mergeCell ref="EF12:ER12"/>
    <mergeCell ref="A14:E15"/>
    <mergeCell ref="F14:F15"/>
    <mergeCell ref="G14:BQ15"/>
    <mergeCell ref="BR14:CP14"/>
    <mergeCell ref="CQ14:DD14"/>
    <mergeCell ref="DE14:DR14"/>
    <mergeCell ref="DS14:EE14"/>
    <mergeCell ref="EF14:ER14"/>
    <mergeCell ref="A5:FE5"/>
    <mergeCell ref="AL6:DT6"/>
    <mergeCell ref="AL7:DT7"/>
    <mergeCell ref="A9:E11"/>
    <mergeCell ref="F9:BQ11"/>
    <mergeCell ref="BR9:CP11"/>
    <mergeCell ref="CQ9:DD11"/>
    <mergeCell ref="DE9:DR11"/>
    <mergeCell ref="DS9:FE9"/>
    <mergeCell ref="DS10:FE10"/>
    <mergeCell ref="DS11:EE11"/>
    <mergeCell ref="EF11:ER11"/>
    <mergeCell ref="ES11:FE11"/>
    <mergeCell ref="ES12:FE12"/>
    <mergeCell ref="A13:E13"/>
    <mergeCell ref="G13:BQ13"/>
  </mergeCells>
  <pageMargins left="0.59055118110236227" right="0.51181102362204722" top="0.78740157480314965" bottom="0.39370078740157483" header="0.19685039370078741" footer="0.19685039370078741"/>
  <pageSetup paperSize="9" scale="8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19"/>
  <sheetViews>
    <sheetView view="pageBreakPreview" zoomScaleNormal="100" zoomScaleSheetLayoutView="100" workbookViewId="0">
      <selection activeCell="HQ1" sqref="HQ1:HQ2"/>
    </sheetView>
  </sheetViews>
  <sheetFormatPr defaultColWidth="0.85546875" defaultRowHeight="15.75" customHeight="1" x14ac:dyDescent="0.25"/>
  <cols>
    <col min="1" max="21" width="0.85546875" style="10"/>
    <col min="22" max="22" width="15.140625" style="10" customWidth="1"/>
    <col min="23" max="25" width="0.85546875" style="10"/>
    <col min="26" max="26" width="0.42578125" style="10" customWidth="1"/>
    <col min="27" max="27" width="0.42578125" style="10" hidden="1" customWidth="1"/>
    <col min="28" max="28" width="0.85546875" style="10" customWidth="1"/>
    <col min="29" max="29" width="0.7109375" style="10" customWidth="1"/>
    <col min="30" max="30" width="0.85546875" style="10" hidden="1" customWidth="1"/>
    <col min="31" max="31" width="1.5703125" style="10" hidden="1" customWidth="1"/>
    <col min="32" max="35" width="0.85546875" style="10"/>
    <col min="36" max="36" width="0.140625" style="10" customWidth="1"/>
    <col min="37" max="41" width="0.85546875" style="10"/>
    <col min="42" max="42" width="0.42578125" style="10" customWidth="1"/>
    <col min="43" max="43" width="0.85546875" style="10" hidden="1" customWidth="1"/>
    <col min="44" max="48" width="0.85546875" style="10"/>
    <col min="49" max="49" width="0.7109375" style="10" customWidth="1"/>
    <col min="50" max="50" width="0.85546875" style="10" hidden="1" customWidth="1"/>
    <col min="51" max="55" width="0.85546875" style="10"/>
    <col min="56" max="56" width="0.42578125" style="10" customWidth="1"/>
    <col min="57" max="57" width="0.140625" style="10" hidden="1" customWidth="1"/>
    <col min="58" max="58" width="0.28515625" style="10" hidden="1" customWidth="1"/>
    <col min="59" max="59" width="0.85546875" style="10" hidden="1" customWidth="1"/>
    <col min="60" max="60" width="1.140625" style="10" customWidth="1"/>
    <col min="61" max="63" width="0.85546875" style="10"/>
    <col min="64" max="64" width="0.140625" style="10" customWidth="1"/>
    <col min="65" max="65" width="0.5703125" style="10" customWidth="1"/>
    <col min="66" max="69" width="0.85546875" style="10"/>
    <col min="70" max="70" width="0.7109375" style="10" customWidth="1"/>
    <col min="71" max="71" width="0.85546875" style="10" hidden="1" customWidth="1"/>
    <col min="72" max="77" width="0.85546875" style="10"/>
    <col min="78" max="78" width="0.140625" style="10" customWidth="1"/>
    <col min="79" max="79" width="0.42578125" style="10" customWidth="1"/>
    <col min="80" max="83" width="0.85546875" style="10"/>
    <col min="84" max="84" width="0.5703125" style="10" customWidth="1"/>
    <col min="85" max="85" width="0.140625" style="10" hidden="1" customWidth="1"/>
    <col min="86" max="86" width="0.42578125" style="10" customWidth="1"/>
    <col min="87" max="88" width="0.85546875" style="10" hidden="1" customWidth="1"/>
    <col min="89" max="89" width="1.28515625" style="10" customWidth="1"/>
    <col min="90" max="94" width="0.85546875" style="10"/>
    <col min="95" max="95" width="0.42578125" style="10" customWidth="1"/>
    <col min="96" max="99" width="0.85546875" style="10"/>
    <col min="100" max="100" width="0.5703125" style="10" customWidth="1"/>
    <col min="101" max="101" width="0.140625" style="10" hidden="1" customWidth="1"/>
    <col min="102" max="107" width="0.85546875" style="10"/>
    <col min="108" max="108" width="0.140625" style="10" customWidth="1"/>
    <col min="109" max="117" width="0.85546875" style="10"/>
    <col min="118" max="118" width="1.28515625" style="10" hidden="1" customWidth="1"/>
    <col min="119" max="146" width="0.85546875" style="10"/>
    <col min="147" max="147" width="1.28515625" style="10" customWidth="1"/>
    <col min="148" max="173" width="0.85546875" style="10"/>
    <col min="174" max="174" width="0.42578125" style="10" customWidth="1"/>
    <col min="175" max="175" width="0.85546875" style="10" hidden="1" customWidth="1"/>
    <col min="176" max="176" width="1.42578125" style="10" customWidth="1"/>
    <col min="177" max="181" width="0.85546875" style="10"/>
    <col min="182" max="182" width="2.28515625" style="10" customWidth="1"/>
    <col min="183" max="188" width="0.85546875" style="10"/>
    <col min="189" max="189" width="1.140625" style="10" customWidth="1"/>
    <col min="190" max="195" width="0.85546875" style="10"/>
    <col min="196" max="196" width="1.28515625" style="10" customWidth="1"/>
    <col min="197" max="200" width="0.85546875" style="10"/>
    <col min="201" max="201" width="1.5703125" style="10" customWidth="1"/>
    <col min="202" max="203" width="0.85546875" style="10"/>
    <col min="204" max="204" width="0.42578125" style="10" customWidth="1"/>
    <col min="205" max="205" width="1.5703125" style="10" hidden="1" customWidth="1"/>
    <col min="206" max="206" width="1.28515625" style="10" customWidth="1"/>
    <col min="207" max="207" width="0.85546875" style="10"/>
    <col min="208" max="208" width="1.7109375" style="10" customWidth="1"/>
    <col min="209" max="209" width="0.85546875" style="10" hidden="1" customWidth="1"/>
    <col min="210" max="210" width="0.85546875" style="10"/>
    <col min="211" max="211" width="2.140625" style="10" customWidth="1"/>
    <col min="212" max="217" width="0.85546875" style="10"/>
    <col min="218" max="218" width="2" style="10" customWidth="1"/>
    <col min="219" max="224" width="0.85546875" style="10"/>
    <col min="225" max="225" width="1.7109375" style="10" customWidth="1"/>
    <col min="226" max="226" width="2.140625" style="10" customWidth="1"/>
    <col min="227" max="16384" width="0.85546875" style="10"/>
  </cols>
  <sheetData>
    <row r="1" spans="1:226" ht="15.75" customHeight="1" x14ac:dyDescent="0.25">
      <c r="HQ1" s="89" t="s">
        <v>301</v>
      </c>
    </row>
    <row r="2" spans="1:226" ht="15.75" customHeight="1" x14ac:dyDescent="0.25">
      <c r="HQ2" s="89" t="s">
        <v>299</v>
      </c>
    </row>
    <row r="3" spans="1:226" ht="15.75" customHeight="1" x14ac:dyDescent="0.25">
      <c r="HQ3" s="89" t="s">
        <v>291</v>
      </c>
      <c r="HR3" s="50"/>
    </row>
    <row r="4" spans="1:226" ht="12" customHeight="1" x14ac:dyDescent="0.25"/>
    <row r="5" spans="1:226" s="12" customFormat="1" ht="33" customHeight="1" x14ac:dyDescent="0.25">
      <c r="A5" s="134" t="s">
        <v>148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46"/>
    </row>
    <row r="6" spans="1:226" ht="15.7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E6" s="106" t="s">
        <v>224</v>
      </c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</row>
    <row r="7" spans="1:226" s="11" customFormat="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E7" s="110" t="s">
        <v>1</v>
      </c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</row>
    <row r="8" spans="1:226" ht="9" hidden="1" customHeight="1" x14ac:dyDescent="0.25"/>
    <row r="9" spans="1:226" s="20" customFormat="1" ht="24.75" customHeight="1" x14ac:dyDescent="0.2">
      <c r="A9" s="218" t="s">
        <v>16</v>
      </c>
      <c r="B9" s="219"/>
      <c r="C9" s="219"/>
      <c r="D9" s="219"/>
      <c r="E9" s="220"/>
      <c r="F9" s="218" t="s">
        <v>163</v>
      </c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20"/>
      <c r="W9" s="200" t="s">
        <v>162</v>
      </c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2"/>
      <c r="CC9" s="200" t="s">
        <v>161</v>
      </c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</row>
    <row r="10" spans="1:226" s="49" customFormat="1" ht="161.25" customHeight="1" x14ac:dyDescent="0.2">
      <c r="A10" s="221"/>
      <c r="B10" s="222"/>
      <c r="C10" s="222"/>
      <c r="D10" s="222"/>
      <c r="E10" s="223"/>
      <c r="F10" s="221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3"/>
      <c r="W10" s="200" t="s">
        <v>164</v>
      </c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2"/>
      <c r="AZ10" s="200" t="s">
        <v>165</v>
      </c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2"/>
      <c r="CC10" s="200" t="s">
        <v>229</v>
      </c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2"/>
      <c r="DF10" s="200" t="s">
        <v>250</v>
      </c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2"/>
      <c r="EI10" s="200" t="s">
        <v>230</v>
      </c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2"/>
      <c r="FL10" s="200" t="s">
        <v>251</v>
      </c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2"/>
      <c r="GO10" s="200" t="s">
        <v>252</v>
      </c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2"/>
      <c r="HR10" s="20"/>
    </row>
    <row r="11" spans="1:226" s="49" customFormat="1" ht="27" customHeight="1" x14ac:dyDescent="0.2">
      <c r="A11" s="221"/>
      <c r="B11" s="222"/>
      <c r="C11" s="222"/>
      <c r="D11" s="222"/>
      <c r="E11" s="223"/>
      <c r="F11" s="221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3"/>
      <c r="W11" s="203" t="s">
        <v>145</v>
      </c>
      <c r="X11" s="204"/>
      <c r="Y11" s="204"/>
      <c r="Z11" s="204"/>
      <c r="AA11" s="204"/>
      <c r="AB11" s="204"/>
      <c r="AC11" s="204"/>
      <c r="AD11" s="204"/>
      <c r="AE11" s="205"/>
      <c r="AF11" s="209" t="s">
        <v>149</v>
      </c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1"/>
      <c r="AZ11" s="212" t="s">
        <v>145</v>
      </c>
      <c r="BA11" s="213"/>
      <c r="BB11" s="213"/>
      <c r="BC11" s="213"/>
      <c r="BD11" s="213"/>
      <c r="BE11" s="213"/>
      <c r="BF11" s="213"/>
      <c r="BG11" s="213"/>
      <c r="BH11" s="214"/>
      <c r="BI11" s="209" t="s">
        <v>149</v>
      </c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1"/>
      <c r="CC11" s="212" t="s">
        <v>145</v>
      </c>
      <c r="CD11" s="213"/>
      <c r="CE11" s="213"/>
      <c r="CF11" s="213"/>
      <c r="CG11" s="213"/>
      <c r="CH11" s="213"/>
      <c r="CI11" s="213"/>
      <c r="CJ11" s="213"/>
      <c r="CK11" s="214"/>
      <c r="CL11" s="209" t="s">
        <v>149</v>
      </c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1"/>
      <c r="DF11" s="203" t="s">
        <v>145</v>
      </c>
      <c r="DG11" s="204"/>
      <c r="DH11" s="204"/>
      <c r="DI11" s="204"/>
      <c r="DJ11" s="204"/>
      <c r="DK11" s="204"/>
      <c r="DL11" s="204"/>
      <c r="DM11" s="204"/>
      <c r="DN11" s="205"/>
      <c r="DO11" s="200" t="s">
        <v>149</v>
      </c>
      <c r="DP11" s="201"/>
      <c r="DQ11" s="201"/>
      <c r="DR11" s="201"/>
      <c r="DS11" s="201"/>
      <c r="DT11" s="201"/>
      <c r="DU11" s="201"/>
      <c r="DV11" s="201"/>
      <c r="DW11" s="201"/>
      <c r="DX11" s="201"/>
      <c r="DY11" s="201"/>
      <c r="DZ11" s="201"/>
      <c r="EA11" s="201"/>
      <c r="EB11" s="201"/>
      <c r="EC11" s="201"/>
      <c r="ED11" s="201"/>
      <c r="EE11" s="201"/>
      <c r="EF11" s="201"/>
      <c r="EG11" s="201"/>
      <c r="EH11" s="202"/>
      <c r="EI11" s="203" t="s">
        <v>145</v>
      </c>
      <c r="EJ11" s="204"/>
      <c r="EK11" s="204"/>
      <c r="EL11" s="204"/>
      <c r="EM11" s="204"/>
      <c r="EN11" s="204"/>
      <c r="EO11" s="204"/>
      <c r="EP11" s="204"/>
      <c r="EQ11" s="205"/>
      <c r="ER11" s="200" t="s">
        <v>149</v>
      </c>
      <c r="ES11" s="201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2"/>
      <c r="FL11" s="203" t="s">
        <v>145</v>
      </c>
      <c r="FM11" s="204"/>
      <c r="FN11" s="204"/>
      <c r="FO11" s="204"/>
      <c r="FP11" s="204"/>
      <c r="FQ11" s="204"/>
      <c r="FR11" s="204"/>
      <c r="FS11" s="204"/>
      <c r="FT11" s="205"/>
      <c r="FU11" s="209" t="s">
        <v>149</v>
      </c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1"/>
      <c r="GO11" s="203" t="s">
        <v>145</v>
      </c>
      <c r="GP11" s="204"/>
      <c r="GQ11" s="204"/>
      <c r="GR11" s="204"/>
      <c r="GS11" s="204"/>
      <c r="GT11" s="204"/>
      <c r="GU11" s="204"/>
      <c r="GV11" s="204"/>
      <c r="GW11" s="205"/>
      <c r="GX11" s="209" t="s">
        <v>149</v>
      </c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1"/>
    </row>
    <row r="12" spans="1:226" s="49" customFormat="1" ht="13.5" customHeight="1" x14ac:dyDescent="0.2">
      <c r="A12" s="224"/>
      <c r="B12" s="225"/>
      <c r="C12" s="225"/>
      <c r="D12" s="225"/>
      <c r="E12" s="226"/>
      <c r="F12" s="224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6"/>
      <c r="W12" s="206"/>
      <c r="X12" s="207"/>
      <c r="Y12" s="207"/>
      <c r="Z12" s="207"/>
      <c r="AA12" s="207"/>
      <c r="AB12" s="207"/>
      <c r="AC12" s="207"/>
      <c r="AD12" s="207"/>
      <c r="AE12" s="208"/>
      <c r="AF12" s="230">
        <v>2027</v>
      </c>
      <c r="AG12" s="231"/>
      <c r="AH12" s="231"/>
      <c r="AI12" s="231"/>
      <c r="AJ12" s="231"/>
      <c r="AK12" s="232"/>
      <c r="AL12" s="230">
        <v>2028</v>
      </c>
      <c r="AM12" s="231"/>
      <c r="AN12" s="231"/>
      <c r="AO12" s="231"/>
      <c r="AP12" s="231"/>
      <c r="AQ12" s="231"/>
      <c r="AR12" s="232"/>
      <c r="AS12" s="230">
        <v>2029</v>
      </c>
      <c r="AT12" s="231"/>
      <c r="AU12" s="231"/>
      <c r="AV12" s="231"/>
      <c r="AW12" s="231"/>
      <c r="AX12" s="231"/>
      <c r="AY12" s="232"/>
      <c r="AZ12" s="215"/>
      <c r="BA12" s="216"/>
      <c r="BB12" s="216"/>
      <c r="BC12" s="216"/>
      <c r="BD12" s="216"/>
      <c r="BE12" s="216"/>
      <c r="BF12" s="216"/>
      <c r="BG12" s="216"/>
      <c r="BH12" s="217"/>
      <c r="BI12" s="230">
        <v>2027</v>
      </c>
      <c r="BJ12" s="231"/>
      <c r="BK12" s="231"/>
      <c r="BL12" s="231"/>
      <c r="BM12" s="231"/>
      <c r="BN12" s="232"/>
      <c r="BO12" s="230">
        <v>2028</v>
      </c>
      <c r="BP12" s="231"/>
      <c r="BQ12" s="231"/>
      <c r="BR12" s="231"/>
      <c r="BS12" s="231"/>
      <c r="BT12" s="231"/>
      <c r="BU12" s="232"/>
      <c r="BV12" s="230">
        <v>2029</v>
      </c>
      <c r="BW12" s="231"/>
      <c r="BX12" s="231"/>
      <c r="BY12" s="231"/>
      <c r="BZ12" s="231"/>
      <c r="CA12" s="231"/>
      <c r="CB12" s="232"/>
      <c r="CC12" s="215"/>
      <c r="CD12" s="216"/>
      <c r="CE12" s="216"/>
      <c r="CF12" s="216"/>
      <c r="CG12" s="216"/>
      <c r="CH12" s="216"/>
      <c r="CI12" s="216"/>
      <c r="CJ12" s="216"/>
      <c r="CK12" s="217"/>
      <c r="CL12" s="230">
        <v>2027</v>
      </c>
      <c r="CM12" s="231"/>
      <c r="CN12" s="231"/>
      <c r="CO12" s="231"/>
      <c r="CP12" s="231"/>
      <c r="CQ12" s="232"/>
      <c r="CR12" s="230">
        <v>2028</v>
      </c>
      <c r="CS12" s="231"/>
      <c r="CT12" s="231"/>
      <c r="CU12" s="231"/>
      <c r="CV12" s="231"/>
      <c r="CW12" s="231"/>
      <c r="CX12" s="232"/>
      <c r="CY12" s="230">
        <v>2029</v>
      </c>
      <c r="CZ12" s="231"/>
      <c r="DA12" s="231"/>
      <c r="DB12" s="231"/>
      <c r="DC12" s="231"/>
      <c r="DD12" s="231"/>
      <c r="DE12" s="232"/>
      <c r="DF12" s="206"/>
      <c r="DG12" s="207"/>
      <c r="DH12" s="207"/>
      <c r="DI12" s="207"/>
      <c r="DJ12" s="207"/>
      <c r="DK12" s="207"/>
      <c r="DL12" s="207"/>
      <c r="DM12" s="207"/>
      <c r="DN12" s="208"/>
      <c r="DO12" s="227">
        <v>2027</v>
      </c>
      <c r="DP12" s="228"/>
      <c r="DQ12" s="228"/>
      <c r="DR12" s="228"/>
      <c r="DS12" s="228"/>
      <c r="DT12" s="229"/>
      <c r="DU12" s="227">
        <v>2028</v>
      </c>
      <c r="DV12" s="228"/>
      <c r="DW12" s="228"/>
      <c r="DX12" s="228"/>
      <c r="DY12" s="228"/>
      <c r="DZ12" s="228"/>
      <c r="EA12" s="229"/>
      <c r="EB12" s="227">
        <v>2029</v>
      </c>
      <c r="EC12" s="228"/>
      <c r="ED12" s="228"/>
      <c r="EE12" s="228"/>
      <c r="EF12" s="228"/>
      <c r="EG12" s="228"/>
      <c r="EH12" s="229"/>
      <c r="EI12" s="206"/>
      <c r="EJ12" s="207"/>
      <c r="EK12" s="207"/>
      <c r="EL12" s="207"/>
      <c r="EM12" s="207"/>
      <c r="EN12" s="207"/>
      <c r="EO12" s="207"/>
      <c r="EP12" s="207"/>
      <c r="EQ12" s="208"/>
      <c r="ER12" s="227">
        <v>2027</v>
      </c>
      <c r="ES12" s="228"/>
      <c r="ET12" s="228"/>
      <c r="EU12" s="228"/>
      <c r="EV12" s="228"/>
      <c r="EW12" s="229"/>
      <c r="EX12" s="227">
        <v>2028</v>
      </c>
      <c r="EY12" s="228"/>
      <c r="EZ12" s="228"/>
      <c r="FA12" s="228"/>
      <c r="FB12" s="228"/>
      <c r="FC12" s="228"/>
      <c r="FD12" s="229"/>
      <c r="FE12" s="227">
        <v>2029</v>
      </c>
      <c r="FF12" s="228"/>
      <c r="FG12" s="228"/>
      <c r="FH12" s="228"/>
      <c r="FI12" s="228"/>
      <c r="FJ12" s="228"/>
      <c r="FK12" s="229"/>
      <c r="FL12" s="206"/>
      <c r="FM12" s="207"/>
      <c r="FN12" s="207"/>
      <c r="FO12" s="207"/>
      <c r="FP12" s="207"/>
      <c r="FQ12" s="207"/>
      <c r="FR12" s="207"/>
      <c r="FS12" s="207"/>
      <c r="FT12" s="208"/>
      <c r="FU12" s="230">
        <v>2027</v>
      </c>
      <c r="FV12" s="231">
        <v>2029.33070866142</v>
      </c>
      <c r="FW12" s="231">
        <v>2029.4842519685001</v>
      </c>
      <c r="FX12" s="231">
        <v>2029.63779527559</v>
      </c>
      <c r="FY12" s="231">
        <v>2029.7913385826801</v>
      </c>
      <c r="FZ12" s="232">
        <v>2029.9448818897599</v>
      </c>
      <c r="GA12" s="230">
        <v>2028</v>
      </c>
      <c r="GB12" s="231">
        <v>2030.2519685039399</v>
      </c>
      <c r="GC12" s="231">
        <v>2030.40551181102</v>
      </c>
      <c r="GD12" s="231">
        <v>2030.5590551181101</v>
      </c>
      <c r="GE12" s="231">
        <v>2030.7125984252</v>
      </c>
      <c r="GF12" s="231">
        <v>2030.8661417322801</v>
      </c>
      <c r="GG12" s="232">
        <v>2031.01968503937</v>
      </c>
      <c r="GH12" s="230">
        <v>2029</v>
      </c>
      <c r="GI12" s="231"/>
      <c r="GJ12" s="231"/>
      <c r="GK12" s="231"/>
      <c r="GL12" s="231"/>
      <c r="GM12" s="231"/>
      <c r="GN12" s="232"/>
      <c r="GO12" s="206"/>
      <c r="GP12" s="207"/>
      <c r="GQ12" s="207"/>
      <c r="GR12" s="207"/>
      <c r="GS12" s="207"/>
      <c r="GT12" s="207"/>
      <c r="GU12" s="207"/>
      <c r="GV12" s="207"/>
      <c r="GW12" s="208"/>
      <c r="GX12" s="230">
        <v>2027</v>
      </c>
      <c r="GY12" s="231">
        <v>2025.0314960629901</v>
      </c>
      <c r="GZ12" s="231">
        <v>2025.1850393700799</v>
      </c>
      <c r="HA12" s="231">
        <v>2025.3385826771701</v>
      </c>
      <c r="HB12" s="231">
        <v>2025.4921259842499</v>
      </c>
      <c r="HC12" s="232">
        <v>2025.64566929134</v>
      </c>
      <c r="HD12" s="230">
        <v>2028</v>
      </c>
      <c r="HE12" s="231">
        <v>2025.95275590551</v>
      </c>
      <c r="HF12" s="231">
        <v>2026.1062992126001</v>
      </c>
      <c r="HG12" s="231">
        <v>2026.25984251969</v>
      </c>
      <c r="HH12" s="231">
        <v>2026.4133858267701</v>
      </c>
      <c r="HI12" s="231">
        <v>2026.56692913386</v>
      </c>
      <c r="HJ12" s="232">
        <v>2026.7204724409501</v>
      </c>
      <c r="HK12" s="230">
        <v>2029</v>
      </c>
      <c r="HL12" s="231"/>
      <c r="HM12" s="231"/>
      <c r="HN12" s="231"/>
      <c r="HO12" s="231"/>
      <c r="HP12" s="231"/>
      <c r="HQ12" s="232"/>
      <c r="HR12" s="54"/>
    </row>
    <row r="13" spans="1:226" s="22" customFormat="1" ht="13.5" customHeight="1" x14ac:dyDescent="0.2">
      <c r="A13" s="233">
        <v>1</v>
      </c>
      <c r="B13" s="234"/>
      <c r="C13" s="234"/>
      <c r="D13" s="234"/>
      <c r="E13" s="235"/>
      <c r="F13" s="233" t="s">
        <v>22</v>
      </c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5"/>
      <c r="W13" s="233" t="s">
        <v>23</v>
      </c>
      <c r="X13" s="234"/>
      <c r="Y13" s="234"/>
      <c r="Z13" s="234"/>
      <c r="AA13" s="234"/>
      <c r="AB13" s="234"/>
      <c r="AC13" s="234"/>
      <c r="AD13" s="234"/>
      <c r="AE13" s="235"/>
      <c r="AF13" s="233" t="s">
        <v>24</v>
      </c>
      <c r="AG13" s="234"/>
      <c r="AH13" s="234"/>
      <c r="AI13" s="234"/>
      <c r="AJ13" s="234"/>
      <c r="AK13" s="235"/>
      <c r="AL13" s="233" t="s">
        <v>25</v>
      </c>
      <c r="AM13" s="234"/>
      <c r="AN13" s="234"/>
      <c r="AO13" s="234"/>
      <c r="AP13" s="234"/>
      <c r="AQ13" s="234"/>
      <c r="AR13" s="235"/>
      <c r="AS13" s="233" t="s">
        <v>158</v>
      </c>
      <c r="AT13" s="234"/>
      <c r="AU13" s="234"/>
      <c r="AV13" s="234"/>
      <c r="AW13" s="234"/>
      <c r="AX13" s="234"/>
      <c r="AY13" s="235"/>
      <c r="AZ13" s="233" t="s">
        <v>159</v>
      </c>
      <c r="BA13" s="234"/>
      <c r="BB13" s="234"/>
      <c r="BC13" s="234"/>
      <c r="BD13" s="234"/>
      <c r="BE13" s="234"/>
      <c r="BF13" s="234"/>
      <c r="BG13" s="234"/>
      <c r="BH13" s="235"/>
      <c r="BI13" s="233" t="s">
        <v>41</v>
      </c>
      <c r="BJ13" s="234"/>
      <c r="BK13" s="234"/>
      <c r="BL13" s="234"/>
      <c r="BM13" s="234"/>
      <c r="BN13" s="235"/>
      <c r="BO13" s="233" t="s">
        <v>42</v>
      </c>
      <c r="BP13" s="234"/>
      <c r="BQ13" s="234"/>
      <c r="BR13" s="234"/>
      <c r="BS13" s="234"/>
      <c r="BT13" s="234"/>
      <c r="BU13" s="235"/>
      <c r="BV13" s="233" t="s">
        <v>160</v>
      </c>
      <c r="BW13" s="234"/>
      <c r="BX13" s="234"/>
      <c r="BY13" s="234"/>
      <c r="BZ13" s="234"/>
      <c r="CA13" s="234"/>
      <c r="CB13" s="235"/>
      <c r="CC13" s="233" t="s">
        <v>154</v>
      </c>
      <c r="CD13" s="234"/>
      <c r="CE13" s="234"/>
      <c r="CF13" s="234"/>
      <c r="CG13" s="234"/>
      <c r="CH13" s="234"/>
      <c r="CI13" s="234"/>
      <c r="CJ13" s="234"/>
      <c r="CK13" s="235"/>
      <c r="CL13" s="233" t="s">
        <v>155</v>
      </c>
      <c r="CM13" s="234"/>
      <c r="CN13" s="234"/>
      <c r="CO13" s="234"/>
      <c r="CP13" s="234"/>
      <c r="CQ13" s="235"/>
      <c r="CR13" s="233" t="s">
        <v>156</v>
      </c>
      <c r="CS13" s="234"/>
      <c r="CT13" s="234"/>
      <c r="CU13" s="234"/>
      <c r="CV13" s="234"/>
      <c r="CW13" s="234"/>
      <c r="CX13" s="235"/>
      <c r="CY13" s="233" t="s">
        <v>157</v>
      </c>
      <c r="CZ13" s="234"/>
      <c r="DA13" s="234"/>
      <c r="DB13" s="234"/>
      <c r="DC13" s="234"/>
      <c r="DD13" s="234"/>
      <c r="DE13" s="235"/>
      <c r="DF13" s="233" t="s">
        <v>151</v>
      </c>
      <c r="DG13" s="234"/>
      <c r="DH13" s="234"/>
      <c r="DI13" s="234"/>
      <c r="DJ13" s="234"/>
      <c r="DK13" s="234"/>
      <c r="DL13" s="234"/>
      <c r="DM13" s="234"/>
      <c r="DN13" s="235"/>
      <c r="DO13" s="233" t="s">
        <v>152</v>
      </c>
      <c r="DP13" s="234"/>
      <c r="DQ13" s="234"/>
      <c r="DR13" s="234"/>
      <c r="DS13" s="234"/>
      <c r="DT13" s="235"/>
      <c r="DU13" s="233" t="s">
        <v>153</v>
      </c>
      <c r="DV13" s="234"/>
      <c r="DW13" s="234"/>
      <c r="DX13" s="234"/>
      <c r="DY13" s="234"/>
      <c r="DZ13" s="234"/>
      <c r="EA13" s="235"/>
      <c r="EB13" s="233" t="s">
        <v>150</v>
      </c>
      <c r="EC13" s="234"/>
      <c r="ED13" s="234"/>
      <c r="EE13" s="234"/>
      <c r="EF13" s="234"/>
      <c r="EG13" s="234"/>
      <c r="EH13" s="235"/>
      <c r="EI13" s="233">
        <v>19</v>
      </c>
      <c r="EJ13" s="234"/>
      <c r="EK13" s="234"/>
      <c r="EL13" s="234"/>
      <c r="EM13" s="234"/>
      <c r="EN13" s="234"/>
      <c r="EO13" s="234"/>
      <c r="EP13" s="234"/>
      <c r="EQ13" s="235"/>
      <c r="ER13" s="233">
        <v>20</v>
      </c>
      <c r="ES13" s="234"/>
      <c r="ET13" s="234"/>
      <c r="EU13" s="234"/>
      <c r="EV13" s="234"/>
      <c r="EW13" s="235"/>
      <c r="EX13" s="233">
        <v>21</v>
      </c>
      <c r="EY13" s="234"/>
      <c r="EZ13" s="234"/>
      <c r="FA13" s="234"/>
      <c r="FB13" s="234"/>
      <c r="FC13" s="234"/>
      <c r="FD13" s="235"/>
      <c r="FE13" s="233">
        <v>22</v>
      </c>
      <c r="FF13" s="234"/>
      <c r="FG13" s="234"/>
      <c r="FH13" s="234"/>
      <c r="FI13" s="234"/>
      <c r="FJ13" s="234"/>
      <c r="FK13" s="235"/>
      <c r="FL13" s="236" t="s">
        <v>253</v>
      </c>
      <c r="FM13" s="236"/>
      <c r="FN13" s="236"/>
      <c r="FO13" s="236"/>
      <c r="FP13" s="236"/>
      <c r="FQ13" s="236"/>
      <c r="FR13" s="236"/>
      <c r="FS13" s="236"/>
      <c r="FT13" s="236"/>
      <c r="FU13" s="236" t="s">
        <v>254</v>
      </c>
      <c r="FV13" s="236"/>
      <c r="FW13" s="236"/>
      <c r="FX13" s="236"/>
      <c r="FY13" s="236"/>
      <c r="FZ13" s="236"/>
      <c r="GA13" s="236" t="s">
        <v>255</v>
      </c>
      <c r="GB13" s="236"/>
      <c r="GC13" s="236"/>
      <c r="GD13" s="236"/>
      <c r="GE13" s="236"/>
      <c r="GF13" s="236"/>
      <c r="GG13" s="236"/>
      <c r="GH13" s="236" t="s">
        <v>256</v>
      </c>
      <c r="GI13" s="236"/>
      <c r="GJ13" s="236"/>
      <c r="GK13" s="236"/>
      <c r="GL13" s="236"/>
      <c r="GM13" s="236"/>
      <c r="GN13" s="236"/>
      <c r="GO13" s="236" t="s">
        <v>257</v>
      </c>
      <c r="GP13" s="236"/>
      <c r="GQ13" s="236"/>
      <c r="GR13" s="236"/>
      <c r="GS13" s="236"/>
      <c r="GT13" s="236"/>
      <c r="GU13" s="236"/>
      <c r="GV13" s="236"/>
      <c r="GW13" s="236"/>
      <c r="GX13" s="236" t="s">
        <v>258</v>
      </c>
      <c r="GY13" s="236"/>
      <c r="GZ13" s="236"/>
      <c r="HA13" s="236"/>
      <c r="HB13" s="236"/>
      <c r="HC13" s="236"/>
      <c r="HD13" s="236" t="s">
        <v>259</v>
      </c>
      <c r="HE13" s="236"/>
      <c r="HF13" s="236"/>
      <c r="HG13" s="236"/>
      <c r="HH13" s="236"/>
      <c r="HI13" s="236"/>
      <c r="HJ13" s="236"/>
      <c r="HK13" s="236" t="s">
        <v>260</v>
      </c>
      <c r="HL13" s="236"/>
      <c r="HM13" s="236"/>
      <c r="HN13" s="236"/>
      <c r="HO13" s="236"/>
      <c r="HP13" s="236"/>
      <c r="HQ13" s="236"/>
    </row>
    <row r="14" spans="1:226" s="16" customFormat="1" ht="47.25" customHeight="1" x14ac:dyDescent="0.2">
      <c r="A14" s="156" t="s">
        <v>21</v>
      </c>
      <c r="B14" s="157"/>
      <c r="C14" s="157"/>
      <c r="D14" s="157"/>
      <c r="E14" s="158"/>
      <c r="F14" s="192" t="s">
        <v>270</v>
      </c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60"/>
      <c r="W14" s="161">
        <v>0</v>
      </c>
      <c r="X14" s="162"/>
      <c r="Y14" s="162"/>
      <c r="Z14" s="162"/>
      <c r="AA14" s="162"/>
      <c r="AB14" s="162"/>
      <c r="AC14" s="162"/>
      <c r="AD14" s="162"/>
      <c r="AE14" s="163"/>
      <c r="AF14" s="107">
        <v>0</v>
      </c>
      <c r="AG14" s="107"/>
      <c r="AH14" s="107"/>
      <c r="AI14" s="107"/>
      <c r="AJ14" s="107"/>
      <c r="AK14" s="107"/>
      <c r="AL14" s="161">
        <v>0</v>
      </c>
      <c r="AM14" s="162"/>
      <c r="AN14" s="162"/>
      <c r="AO14" s="162"/>
      <c r="AP14" s="162"/>
      <c r="AQ14" s="162"/>
      <c r="AR14" s="163"/>
      <c r="AS14" s="161">
        <v>0</v>
      </c>
      <c r="AT14" s="162"/>
      <c r="AU14" s="162"/>
      <c r="AV14" s="162"/>
      <c r="AW14" s="162"/>
      <c r="AX14" s="162"/>
      <c r="AY14" s="163"/>
      <c r="AZ14" s="161" t="s">
        <v>225</v>
      </c>
      <c r="BA14" s="162"/>
      <c r="BB14" s="162"/>
      <c r="BC14" s="162"/>
      <c r="BD14" s="162"/>
      <c r="BE14" s="162"/>
      <c r="BF14" s="162"/>
      <c r="BG14" s="162"/>
      <c r="BH14" s="163"/>
      <c r="BI14" s="107" t="s">
        <v>225</v>
      </c>
      <c r="BJ14" s="107"/>
      <c r="BK14" s="107"/>
      <c r="BL14" s="107"/>
      <c r="BM14" s="107"/>
      <c r="BN14" s="107"/>
      <c r="BO14" s="161" t="s">
        <v>225</v>
      </c>
      <c r="BP14" s="162"/>
      <c r="BQ14" s="162"/>
      <c r="BR14" s="162"/>
      <c r="BS14" s="162"/>
      <c r="BT14" s="162"/>
      <c r="BU14" s="163"/>
      <c r="BV14" s="161" t="s">
        <v>225</v>
      </c>
      <c r="BW14" s="162"/>
      <c r="BX14" s="162"/>
      <c r="BY14" s="162"/>
      <c r="BZ14" s="162"/>
      <c r="CA14" s="162"/>
      <c r="CB14" s="163"/>
      <c r="CC14" s="161" t="s">
        <v>225</v>
      </c>
      <c r="CD14" s="162"/>
      <c r="CE14" s="162"/>
      <c r="CF14" s="162"/>
      <c r="CG14" s="162"/>
      <c r="CH14" s="162"/>
      <c r="CI14" s="162"/>
      <c r="CJ14" s="162"/>
      <c r="CK14" s="163"/>
      <c r="CL14" s="107" t="s">
        <v>225</v>
      </c>
      <c r="CM14" s="107"/>
      <c r="CN14" s="107"/>
      <c r="CO14" s="107"/>
      <c r="CP14" s="107"/>
      <c r="CQ14" s="107"/>
      <c r="CR14" s="161" t="s">
        <v>225</v>
      </c>
      <c r="CS14" s="162"/>
      <c r="CT14" s="162"/>
      <c r="CU14" s="162"/>
      <c r="CV14" s="162"/>
      <c r="CW14" s="162"/>
      <c r="CX14" s="163"/>
      <c r="CY14" s="161" t="s">
        <v>225</v>
      </c>
      <c r="CZ14" s="162"/>
      <c r="DA14" s="162"/>
      <c r="DB14" s="162"/>
      <c r="DC14" s="162"/>
      <c r="DD14" s="162"/>
      <c r="DE14" s="163"/>
      <c r="DF14" s="237">
        <f>EI14/282.966</f>
        <v>1.8494589455977042</v>
      </c>
      <c r="DG14" s="238"/>
      <c r="DH14" s="238"/>
      <c r="DI14" s="238"/>
      <c r="DJ14" s="238"/>
      <c r="DK14" s="238"/>
      <c r="DL14" s="238"/>
      <c r="DM14" s="238"/>
      <c r="DN14" s="239"/>
      <c r="DO14" s="240">
        <f>ER14/282.966</f>
        <v>1.8494589455977042</v>
      </c>
      <c r="DP14" s="240"/>
      <c r="DQ14" s="240"/>
      <c r="DR14" s="240"/>
      <c r="DS14" s="240"/>
      <c r="DT14" s="240"/>
      <c r="DU14" s="237">
        <f>EX14/282.966</f>
        <v>1.8188192220973542</v>
      </c>
      <c r="DV14" s="238"/>
      <c r="DW14" s="238"/>
      <c r="DX14" s="238"/>
      <c r="DY14" s="238"/>
      <c r="DZ14" s="238"/>
      <c r="EA14" s="239"/>
      <c r="EB14" s="237">
        <f>FE14/282.966</f>
        <v>1.7843415816741235</v>
      </c>
      <c r="EC14" s="238"/>
      <c r="ED14" s="238"/>
      <c r="EE14" s="238"/>
      <c r="EF14" s="238"/>
      <c r="EG14" s="238"/>
      <c r="EH14" s="239"/>
      <c r="EI14" s="161">
        <f>ER14</f>
        <v>523.33399999999995</v>
      </c>
      <c r="EJ14" s="162"/>
      <c r="EK14" s="162"/>
      <c r="EL14" s="162"/>
      <c r="EM14" s="162"/>
      <c r="EN14" s="162"/>
      <c r="EO14" s="162"/>
      <c r="EP14" s="162"/>
      <c r="EQ14" s="163"/>
      <c r="ER14" s="107">
        <v>523.33399999999995</v>
      </c>
      <c r="ES14" s="107"/>
      <c r="ET14" s="107"/>
      <c r="EU14" s="107"/>
      <c r="EV14" s="107"/>
      <c r="EW14" s="107"/>
      <c r="EX14" s="161">
        <v>514.66399999999999</v>
      </c>
      <c r="EY14" s="162"/>
      <c r="EZ14" s="162"/>
      <c r="FA14" s="162"/>
      <c r="FB14" s="162"/>
      <c r="FC14" s="162"/>
      <c r="FD14" s="163"/>
      <c r="FE14" s="161">
        <v>504.90800000000002</v>
      </c>
      <c r="FF14" s="162"/>
      <c r="FG14" s="162"/>
      <c r="FH14" s="162"/>
      <c r="FI14" s="162"/>
      <c r="FJ14" s="162"/>
      <c r="FK14" s="163"/>
      <c r="FL14" s="240">
        <f>GO14/282.966</f>
        <v>1.0374002530339332</v>
      </c>
      <c r="FM14" s="240"/>
      <c r="FN14" s="240"/>
      <c r="FO14" s="240"/>
      <c r="FP14" s="240"/>
      <c r="FQ14" s="240"/>
      <c r="FR14" s="240"/>
      <c r="FS14" s="240"/>
      <c r="FT14" s="240"/>
      <c r="FU14" s="240">
        <f>GX14/282.966</f>
        <v>1.0374002530339332</v>
      </c>
      <c r="FV14" s="240"/>
      <c r="FW14" s="240"/>
      <c r="FX14" s="240"/>
      <c r="FY14" s="240"/>
      <c r="FZ14" s="240"/>
      <c r="GA14" s="240">
        <f>HD14/282.966</f>
        <v>1.0374002530339332</v>
      </c>
      <c r="GB14" s="240"/>
      <c r="GC14" s="240"/>
      <c r="GD14" s="240"/>
      <c r="GE14" s="240"/>
      <c r="GF14" s="240"/>
      <c r="GG14" s="240"/>
      <c r="GH14" s="240">
        <f>HK14/282.966</f>
        <v>1.0374002530339332</v>
      </c>
      <c r="GI14" s="240"/>
      <c r="GJ14" s="240"/>
      <c r="GK14" s="240"/>
      <c r="GL14" s="240"/>
      <c r="GM14" s="240"/>
      <c r="GN14" s="240"/>
      <c r="GO14" s="240">
        <v>293.54899999999998</v>
      </c>
      <c r="GP14" s="240"/>
      <c r="GQ14" s="240"/>
      <c r="GR14" s="240"/>
      <c r="GS14" s="240"/>
      <c r="GT14" s="240"/>
      <c r="GU14" s="240"/>
      <c r="GV14" s="240"/>
      <c r="GW14" s="240"/>
      <c r="GX14" s="240">
        <v>293.54899999999998</v>
      </c>
      <c r="GY14" s="240"/>
      <c r="GZ14" s="240"/>
      <c r="HA14" s="240"/>
      <c r="HB14" s="240"/>
      <c r="HC14" s="240"/>
      <c r="HD14" s="240">
        <v>293.54899999999998</v>
      </c>
      <c r="HE14" s="240"/>
      <c r="HF14" s="240"/>
      <c r="HG14" s="240"/>
      <c r="HH14" s="240"/>
      <c r="HI14" s="240"/>
      <c r="HJ14" s="240"/>
      <c r="HK14" s="240">
        <v>293.54899999999998</v>
      </c>
      <c r="HL14" s="240"/>
      <c r="HM14" s="240"/>
      <c r="HN14" s="240"/>
      <c r="HO14" s="240"/>
      <c r="HP14" s="240"/>
      <c r="HQ14" s="240"/>
      <c r="HR14" s="51"/>
    </row>
    <row r="15" spans="1:226" s="16" customFormat="1" ht="54.75" customHeight="1" x14ac:dyDescent="0.2">
      <c r="A15" s="172" t="s">
        <v>168</v>
      </c>
      <c r="B15" s="173"/>
      <c r="C15" s="173"/>
      <c r="D15" s="173"/>
      <c r="E15" s="174"/>
      <c r="F15" s="241" t="s">
        <v>267</v>
      </c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6"/>
      <c r="W15" s="161">
        <v>0</v>
      </c>
      <c r="X15" s="162"/>
      <c r="Y15" s="162"/>
      <c r="Z15" s="162"/>
      <c r="AA15" s="162"/>
      <c r="AB15" s="162"/>
      <c r="AC15" s="162"/>
      <c r="AD15" s="162"/>
      <c r="AE15" s="163"/>
      <c r="AF15" s="161">
        <v>0</v>
      </c>
      <c r="AG15" s="162"/>
      <c r="AH15" s="162"/>
      <c r="AI15" s="162"/>
      <c r="AJ15" s="162"/>
      <c r="AK15" s="163"/>
      <c r="AL15" s="161">
        <v>0</v>
      </c>
      <c r="AM15" s="162"/>
      <c r="AN15" s="162"/>
      <c r="AO15" s="162"/>
      <c r="AP15" s="162"/>
      <c r="AQ15" s="162"/>
      <c r="AR15" s="163"/>
      <c r="AS15" s="161">
        <v>0</v>
      </c>
      <c r="AT15" s="162"/>
      <c r="AU15" s="162"/>
      <c r="AV15" s="162"/>
      <c r="AW15" s="162"/>
      <c r="AX15" s="162"/>
      <c r="AY15" s="163"/>
      <c r="AZ15" s="161" t="s">
        <v>225</v>
      </c>
      <c r="BA15" s="162"/>
      <c r="BB15" s="162"/>
      <c r="BC15" s="162"/>
      <c r="BD15" s="162"/>
      <c r="BE15" s="162"/>
      <c r="BF15" s="162"/>
      <c r="BG15" s="162"/>
      <c r="BH15" s="163"/>
      <c r="BI15" s="161" t="s">
        <v>225</v>
      </c>
      <c r="BJ15" s="162"/>
      <c r="BK15" s="162"/>
      <c r="BL15" s="162"/>
      <c r="BM15" s="162"/>
      <c r="BN15" s="163"/>
      <c r="BO15" s="161" t="s">
        <v>225</v>
      </c>
      <c r="BP15" s="162"/>
      <c r="BQ15" s="162"/>
      <c r="BR15" s="162"/>
      <c r="BS15" s="162"/>
      <c r="BT15" s="162"/>
      <c r="BU15" s="163"/>
      <c r="BV15" s="161" t="s">
        <v>225</v>
      </c>
      <c r="BW15" s="162"/>
      <c r="BX15" s="162"/>
      <c r="BY15" s="162"/>
      <c r="BZ15" s="162"/>
      <c r="CA15" s="162"/>
      <c r="CB15" s="163"/>
      <c r="CC15" s="161" t="s">
        <v>225</v>
      </c>
      <c r="CD15" s="162"/>
      <c r="CE15" s="162"/>
      <c r="CF15" s="162"/>
      <c r="CG15" s="162"/>
      <c r="CH15" s="162"/>
      <c r="CI15" s="162"/>
      <c r="CJ15" s="162"/>
      <c r="CK15" s="163"/>
      <c r="CL15" s="161" t="s">
        <v>225</v>
      </c>
      <c r="CM15" s="162"/>
      <c r="CN15" s="162"/>
      <c r="CO15" s="162"/>
      <c r="CP15" s="162"/>
      <c r="CQ15" s="163"/>
      <c r="CR15" s="161" t="s">
        <v>225</v>
      </c>
      <c r="CS15" s="162"/>
      <c r="CT15" s="162"/>
      <c r="CU15" s="162"/>
      <c r="CV15" s="162"/>
      <c r="CW15" s="162"/>
      <c r="CX15" s="163"/>
      <c r="CY15" s="161" t="s">
        <v>225</v>
      </c>
      <c r="CZ15" s="162"/>
      <c r="DA15" s="162"/>
      <c r="DB15" s="162"/>
      <c r="DC15" s="162"/>
      <c r="DD15" s="162"/>
      <c r="DE15" s="163"/>
      <c r="DF15" s="237">
        <f>EI15/3.363</f>
        <v>3.8272375854891467</v>
      </c>
      <c r="DG15" s="238"/>
      <c r="DH15" s="238"/>
      <c r="DI15" s="238"/>
      <c r="DJ15" s="238"/>
      <c r="DK15" s="238"/>
      <c r="DL15" s="238"/>
      <c r="DM15" s="238"/>
      <c r="DN15" s="239"/>
      <c r="DO15" s="237">
        <f>ER15/3.363</f>
        <v>3.8272375854891467</v>
      </c>
      <c r="DP15" s="238"/>
      <c r="DQ15" s="238"/>
      <c r="DR15" s="238"/>
      <c r="DS15" s="238"/>
      <c r="DT15" s="239"/>
      <c r="DU15" s="237">
        <f>EX15/3.363</f>
        <v>1.2491822777282187</v>
      </c>
      <c r="DV15" s="238"/>
      <c r="DW15" s="238"/>
      <c r="DX15" s="238"/>
      <c r="DY15" s="238"/>
      <c r="DZ15" s="238"/>
      <c r="EA15" s="239"/>
      <c r="EB15" s="237">
        <f>FE15/3.363</f>
        <v>1.2491822777282187</v>
      </c>
      <c r="EC15" s="238"/>
      <c r="ED15" s="238"/>
      <c r="EE15" s="238"/>
      <c r="EF15" s="238"/>
      <c r="EG15" s="238"/>
      <c r="EH15" s="239"/>
      <c r="EI15" s="161">
        <v>12.871</v>
      </c>
      <c r="EJ15" s="162"/>
      <c r="EK15" s="162"/>
      <c r="EL15" s="162"/>
      <c r="EM15" s="162"/>
      <c r="EN15" s="162"/>
      <c r="EO15" s="162"/>
      <c r="EP15" s="162"/>
      <c r="EQ15" s="163"/>
      <c r="ER15" s="161">
        <f>EI15</f>
        <v>12.871</v>
      </c>
      <c r="ES15" s="162"/>
      <c r="ET15" s="162"/>
      <c r="EU15" s="162"/>
      <c r="EV15" s="162"/>
      <c r="EW15" s="163"/>
      <c r="EX15" s="161">
        <v>4.2009999999999996</v>
      </c>
      <c r="EY15" s="162"/>
      <c r="EZ15" s="162"/>
      <c r="FA15" s="162"/>
      <c r="FB15" s="162"/>
      <c r="FC15" s="162"/>
      <c r="FD15" s="163"/>
      <c r="FE15" s="161">
        <v>4.2009999999999996</v>
      </c>
      <c r="FF15" s="162"/>
      <c r="FG15" s="162"/>
      <c r="FH15" s="162"/>
      <c r="FI15" s="162"/>
      <c r="FJ15" s="162"/>
      <c r="FK15" s="163"/>
      <c r="FL15" s="240">
        <f>GO15/3.363</f>
        <v>0.43413618792744574</v>
      </c>
      <c r="FM15" s="240"/>
      <c r="FN15" s="240"/>
      <c r="FO15" s="240"/>
      <c r="FP15" s="240"/>
      <c r="FQ15" s="240"/>
      <c r="FR15" s="240"/>
      <c r="FS15" s="240"/>
      <c r="FT15" s="240"/>
      <c r="FU15" s="240">
        <f>GX15/3.363</f>
        <v>0.43413618792744574</v>
      </c>
      <c r="FV15" s="240"/>
      <c r="FW15" s="240"/>
      <c r="FX15" s="240"/>
      <c r="FY15" s="240"/>
      <c r="FZ15" s="240"/>
      <c r="GA15" s="240">
        <f>HD15/3.363</f>
        <v>0.43413618792744574</v>
      </c>
      <c r="GB15" s="240"/>
      <c r="GC15" s="240"/>
      <c r="GD15" s="240"/>
      <c r="GE15" s="240"/>
      <c r="GF15" s="240"/>
      <c r="GG15" s="240"/>
      <c r="GH15" s="240">
        <f>HK15/3.363</f>
        <v>0.43413618792744574</v>
      </c>
      <c r="GI15" s="240"/>
      <c r="GJ15" s="240"/>
      <c r="GK15" s="240"/>
      <c r="GL15" s="240"/>
      <c r="GM15" s="240"/>
      <c r="GN15" s="240"/>
      <c r="GO15" s="242">
        <v>1.46</v>
      </c>
      <c r="GP15" s="242"/>
      <c r="GQ15" s="242"/>
      <c r="GR15" s="242"/>
      <c r="GS15" s="242"/>
      <c r="GT15" s="242"/>
      <c r="GU15" s="242"/>
      <c r="GV15" s="242"/>
      <c r="GW15" s="242"/>
      <c r="GX15" s="242">
        <v>1.46</v>
      </c>
      <c r="GY15" s="242"/>
      <c r="GZ15" s="242"/>
      <c r="HA15" s="242"/>
      <c r="HB15" s="242"/>
      <c r="HC15" s="242"/>
      <c r="HD15" s="242">
        <v>1.46</v>
      </c>
      <c r="HE15" s="242"/>
      <c r="HF15" s="242"/>
      <c r="HG15" s="242"/>
      <c r="HH15" s="242"/>
      <c r="HI15" s="242"/>
      <c r="HJ15" s="242"/>
      <c r="HK15" s="243">
        <v>1.46</v>
      </c>
      <c r="HL15" s="244"/>
      <c r="HM15" s="244"/>
      <c r="HN15" s="244"/>
      <c r="HO15" s="244"/>
      <c r="HP15" s="244"/>
      <c r="HQ15" s="244"/>
      <c r="HR15" s="51"/>
    </row>
    <row r="16" spans="1:226" s="16" customFormat="1" ht="57" customHeight="1" x14ac:dyDescent="0.2">
      <c r="A16" s="172" t="s">
        <v>169</v>
      </c>
      <c r="B16" s="173"/>
      <c r="C16" s="173"/>
      <c r="D16" s="173"/>
      <c r="E16" s="174"/>
      <c r="F16" s="241" t="s">
        <v>268</v>
      </c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6"/>
      <c r="W16" s="161">
        <v>0</v>
      </c>
      <c r="X16" s="162"/>
      <c r="Y16" s="162"/>
      <c r="Z16" s="162"/>
      <c r="AA16" s="162"/>
      <c r="AB16" s="162"/>
      <c r="AC16" s="162"/>
      <c r="AD16" s="162"/>
      <c r="AE16" s="163"/>
      <c r="AF16" s="161">
        <v>0</v>
      </c>
      <c r="AG16" s="162"/>
      <c r="AH16" s="162"/>
      <c r="AI16" s="162"/>
      <c r="AJ16" s="162"/>
      <c r="AK16" s="163"/>
      <c r="AL16" s="161">
        <v>0</v>
      </c>
      <c r="AM16" s="162"/>
      <c r="AN16" s="162"/>
      <c r="AO16" s="162"/>
      <c r="AP16" s="162"/>
      <c r="AQ16" s="162"/>
      <c r="AR16" s="163"/>
      <c r="AS16" s="161">
        <v>0</v>
      </c>
      <c r="AT16" s="162"/>
      <c r="AU16" s="162"/>
      <c r="AV16" s="162"/>
      <c r="AW16" s="162"/>
      <c r="AX16" s="162"/>
      <c r="AY16" s="163"/>
      <c r="AZ16" s="161" t="s">
        <v>225</v>
      </c>
      <c r="BA16" s="162"/>
      <c r="BB16" s="162"/>
      <c r="BC16" s="162"/>
      <c r="BD16" s="162"/>
      <c r="BE16" s="162"/>
      <c r="BF16" s="162"/>
      <c r="BG16" s="162"/>
      <c r="BH16" s="163"/>
      <c r="BI16" s="161" t="s">
        <v>225</v>
      </c>
      <c r="BJ16" s="162"/>
      <c r="BK16" s="162"/>
      <c r="BL16" s="162"/>
      <c r="BM16" s="162"/>
      <c r="BN16" s="163"/>
      <c r="BO16" s="161" t="s">
        <v>225</v>
      </c>
      <c r="BP16" s="162"/>
      <c r="BQ16" s="162"/>
      <c r="BR16" s="162"/>
      <c r="BS16" s="162"/>
      <c r="BT16" s="162"/>
      <c r="BU16" s="163"/>
      <c r="BV16" s="161" t="s">
        <v>225</v>
      </c>
      <c r="BW16" s="162"/>
      <c r="BX16" s="162"/>
      <c r="BY16" s="162"/>
      <c r="BZ16" s="162"/>
      <c r="CA16" s="162"/>
      <c r="CB16" s="163"/>
      <c r="CC16" s="161" t="s">
        <v>225</v>
      </c>
      <c r="CD16" s="162"/>
      <c r="CE16" s="162"/>
      <c r="CF16" s="162"/>
      <c r="CG16" s="162"/>
      <c r="CH16" s="162"/>
      <c r="CI16" s="162"/>
      <c r="CJ16" s="162"/>
      <c r="CK16" s="163"/>
      <c r="CL16" s="161" t="s">
        <v>225</v>
      </c>
      <c r="CM16" s="162"/>
      <c r="CN16" s="162"/>
      <c r="CO16" s="162"/>
      <c r="CP16" s="162"/>
      <c r="CQ16" s="163"/>
      <c r="CR16" s="161" t="s">
        <v>225</v>
      </c>
      <c r="CS16" s="162"/>
      <c r="CT16" s="162"/>
      <c r="CU16" s="162"/>
      <c r="CV16" s="162"/>
      <c r="CW16" s="162"/>
      <c r="CX16" s="163"/>
      <c r="CY16" s="161" t="s">
        <v>225</v>
      </c>
      <c r="CZ16" s="162"/>
      <c r="DA16" s="162"/>
      <c r="DB16" s="162"/>
      <c r="DC16" s="162"/>
      <c r="DD16" s="162"/>
      <c r="DE16" s="163"/>
      <c r="DF16" s="237">
        <f>EI16/4.484</f>
        <v>3.2883586083853702</v>
      </c>
      <c r="DG16" s="238"/>
      <c r="DH16" s="238"/>
      <c r="DI16" s="238"/>
      <c r="DJ16" s="238"/>
      <c r="DK16" s="238"/>
      <c r="DL16" s="238"/>
      <c r="DM16" s="238"/>
      <c r="DN16" s="239"/>
      <c r="DO16" s="237">
        <f>ER16/4.484</f>
        <v>3.2883586083853702</v>
      </c>
      <c r="DP16" s="238"/>
      <c r="DQ16" s="238"/>
      <c r="DR16" s="238"/>
      <c r="DS16" s="238"/>
      <c r="DT16" s="239"/>
      <c r="DU16" s="237">
        <f>EX16/4.484</f>
        <v>3.2883586083853702</v>
      </c>
      <c r="DV16" s="238"/>
      <c r="DW16" s="238"/>
      <c r="DX16" s="238"/>
      <c r="DY16" s="238"/>
      <c r="DZ16" s="238"/>
      <c r="EA16" s="239"/>
      <c r="EB16" s="237">
        <f>FE16/4.484</f>
        <v>1.1126226583407672</v>
      </c>
      <c r="EC16" s="238"/>
      <c r="ED16" s="238"/>
      <c r="EE16" s="238"/>
      <c r="EF16" s="238"/>
      <c r="EG16" s="238"/>
      <c r="EH16" s="239"/>
      <c r="EI16" s="161">
        <v>14.744999999999999</v>
      </c>
      <c r="EJ16" s="162"/>
      <c r="EK16" s="162"/>
      <c r="EL16" s="162"/>
      <c r="EM16" s="162"/>
      <c r="EN16" s="162"/>
      <c r="EO16" s="162"/>
      <c r="EP16" s="162"/>
      <c r="EQ16" s="163"/>
      <c r="ER16" s="161">
        <f>EI16</f>
        <v>14.744999999999999</v>
      </c>
      <c r="ES16" s="162"/>
      <c r="ET16" s="162"/>
      <c r="EU16" s="162"/>
      <c r="EV16" s="162"/>
      <c r="EW16" s="163"/>
      <c r="EX16" s="161">
        <f>ER16</f>
        <v>14.744999999999999</v>
      </c>
      <c r="EY16" s="162"/>
      <c r="EZ16" s="162"/>
      <c r="FA16" s="162"/>
      <c r="FB16" s="162"/>
      <c r="FC16" s="162"/>
      <c r="FD16" s="163"/>
      <c r="FE16" s="161">
        <v>4.9889999999999999</v>
      </c>
      <c r="FF16" s="162"/>
      <c r="FG16" s="162"/>
      <c r="FH16" s="162"/>
      <c r="FI16" s="162"/>
      <c r="FJ16" s="162"/>
      <c r="FK16" s="163"/>
      <c r="FL16" s="240">
        <f>GO16/4.484</f>
        <v>0.61998215878679741</v>
      </c>
      <c r="FM16" s="240"/>
      <c r="FN16" s="240"/>
      <c r="FO16" s="240"/>
      <c r="FP16" s="240"/>
      <c r="FQ16" s="240"/>
      <c r="FR16" s="240"/>
      <c r="FS16" s="240"/>
      <c r="FT16" s="240"/>
      <c r="FU16" s="240">
        <f>GX16/4.484</f>
        <v>0.61998215878679741</v>
      </c>
      <c r="FV16" s="240"/>
      <c r="FW16" s="240"/>
      <c r="FX16" s="240"/>
      <c r="FY16" s="240"/>
      <c r="FZ16" s="240"/>
      <c r="GA16" s="240">
        <f>HD16/4.484</f>
        <v>0.61998215878679741</v>
      </c>
      <c r="GB16" s="240"/>
      <c r="GC16" s="240"/>
      <c r="GD16" s="240"/>
      <c r="GE16" s="240"/>
      <c r="GF16" s="240"/>
      <c r="GG16" s="240"/>
      <c r="GH16" s="240">
        <f>HK16/4.484</f>
        <v>0.61998215878679741</v>
      </c>
      <c r="GI16" s="240"/>
      <c r="GJ16" s="240"/>
      <c r="GK16" s="240"/>
      <c r="GL16" s="240"/>
      <c r="GM16" s="240"/>
      <c r="GN16" s="240"/>
      <c r="GO16" s="242">
        <v>2.78</v>
      </c>
      <c r="GP16" s="242"/>
      <c r="GQ16" s="242"/>
      <c r="GR16" s="242"/>
      <c r="GS16" s="242"/>
      <c r="GT16" s="242"/>
      <c r="GU16" s="242"/>
      <c r="GV16" s="242"/>
      <c r="GW16" s="242"/>
      <c r="GX16" s="242">
        <v>2.78</v>
      </c>
      <c r="GY16" s="242"/>
      <c r="GZ16" s="242"/>
      <c r="HA16" s="242"/>
      <c r="HB16" s="242"/>
      <c r="HC16" s="242"/>
      <c r="HD16" s="242">
        <v>2.78</v>
      </c>
      <c r="HE16" s="242"/>
      <c r="HF16" s="242"/>
      <c r="HG16" s="242"/>
      <c r="HH16" s="242"/>
      <c r="HI16" s="242"/>
      <c r="HJ16" s="242"/>
      <c r="HK16" s="242">
        <v>2.78</v>
      </c>
      <c r="HL16" s="242"/>
      <c r="HM16" s="242"/>
      <c r="HN16" s="242"/>
      <c r="HO16" s="242"/>
      <c r="HP16" s="242"/>
      <c r="HQ16" s="242"/>
      <c r="HR16" s="51"/>
    </row>
    <row r="17" spans="1:226" s="16" customFormat="1" ht="49.5" customHeight="1" x14ac:dyDescent="0.2">
      <c r="A17" s="172" t="s">
        <v>170</v>
      </c>
      <c r="B17" s="173"/>
      <c r="C17" s="173"/>
      <c r="D17" s="173"/>
      <c r="E17" s="174"/>
      <c r="F17" s="241" t="s">
        <v>269</v>
      </c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6"/>
      <c r="W17" s="161">
        <v>0</v>
      </c>
      <c r="X17" s="162"/>
      <c r="Y17" s="162"/>
      <c r="Z17" s="162"/>
      <c r="AA17" s="162"/>
      <c r="AB17" s="162"/>
      <c r="AC17" s="162"/>
      <c r="AD17" s="162"/>
      <c r="AE17" s="163"/>
      <c r="AF17" s="161">
        <v>0</v>
      </c>
      <c r="AG17" s="162"/>
      <c r="AH17" s="162"/>
      <c r="AI17" s="162"/>
      <c r="AJ17" s="162"/>
      <c r="AK17" s="163"/>
      <c r="AL17" s="161">
        <v>0</v>
      </c>
      <c r="AM17" s="162"/>
      <c r="AN17" s="162"/>
      <c r="AO17" s="162"/>
      <c r="AP17" s="162"/>
      <c r="AQ17" s="162"/>
      <c r="AR17" s="163"/>
      <c r="AS17" s="161">
        <v>0</v>
      </c>
      <c r="AT17" s="162"/>
      <c r="AU17" s="162"/>
      <c r="AV17" s="162"/>
      <c r="AW17" s="162"/>
      <c r="AX17" s="162"/>
      <c r="AY17" s="163"/>
      <c r="AZ17" s="161" t="s">
        <v>225</v>
      </c>
      <c r="BA17" s="162"/>
      <c r="BB17" s="162"/>
      <c r="BC17" s="162"/>
      <c r="BD17" s="162"/>
      <c r="BE17" s="162"/>
      <c r="BF17" s="162"/>
      <c r="BG17" s="162"/>
      <c r="BH17" s="163"/>
      <c r="BI17" s="161" t="s">
        <v>225</v>
      </c>
      <c r="BJ17" s="162"/>
      <c r="BK17" s="162"/>
      <c r="BL17" s="162"/>
      <c r="BM17" s="162"/>
      <c r="BN17" s="163"/>
      <c r="BO17" s="161" t="s">
        <v>225</v>
      </c>
      <c r="BP17" s="162"/>
      <c r="BQ17" s="162"/>
      <c r="BR17" s="162"/>
      <c r="BS17" s="162"/>
      <c r="BT17" s="162"/>
      <c r="BU17" s="163"/>
      <c r="BV17" s="161" t="s">
        <v>225</v>
      </c>
      <c r="BW17" s="162"/>
      <c r="BX17" s="162"/>
      <c r="BY17" s="162"/>
      <c r="BZ17" s="162"/>
      <c r="CA17" s="162"/>
      <c r="CB17" s="163"/>
      <c r="CC17" s="161" t="s">
        <v>225</v>
      </c>
      <c r="CD17" s="162"/>
      <c r="CE17" s="162"/>
      <c r="CF17" s="162"/>
      <c r="CG17" s="162"/>
      <c r="CH17" s="162"/>
      <c r="CI17" s="162"/>
      <c r="CJ17" s="162"/>
      <c r="CK17" s="163"/>
      <c r="CL17" s="161" t="s">
        <v>225</v>
      </c>
      <c r="CM17" s="162"/>
      <c r="CN17" s="162"/>
      <c r="CO17" s="162"/>
      <c r="CP17" s="162"/>
      <c r="CQ17" s="163"/>
      <c r="CR17" s="161" t="s">
        <v>225</v>
      </c>
      <c r="CS17" s="162"/>
      <c r="CT17" s="162"/>
      <c r="CU17" s="162"/>
      <c r="CV17" s="162"/>
      <c r="CW17" s="162"/>
      <c r="CX17" s="163"/>
      <c r="CY17" s="161" t="s">
        <v>225</v>
      </c>
      <c r="CZ17" s="162"/>
      <c r="DA17" s="162"/>
      <c r="DB17" s="162"/>
      <c r="DC17" s="162"/>
      <c r="DD17" s="162"/>
      <c r="DE17" s="163"/>
      <c r="DF17" s="237">
        <f>EI17/16.632</f>
        <v>2.3633958633958634</v>
      </c>
      <c r="DG17" s="238"/>
      <c r="DH17" s="238"/>
      <c r="DI17" s="238"/>
      <c r="DJ17" s="238"/>
      <c r="DK17" s="238"/>
      <c r="DL17" s="238"/>
      <c r="DM17" s="238"/>
      <c r="DN17" s="239"/>
      <c r="DO17" s="237">
        <f>ER17/16.632</f>
        <v>2.3633958633958634</v>
      </c>
      <c r="DP17" s="238"/>
      <c r="DQ17" s="238"/>
      <c r="DR17" s="238"/>
      <c r="DS17" s="238"/>
      <c r="DT17" s="239"/>
      <c r="DU17" s="237">
        <f>EX17/16.632</f>
        <v>2.3633958633958634</v>
      </c>
      <c r="DV17" s="238"/>
      <c r="DW17" s="238"/>
      <c r="DX17" s="238"/>
      <c r="DY17" s="238"/>
      <c r="DZ17" s="238"/>
      <c r="EA17" s="239"/>
      <c r="EB17" s="237">
        <f>FE17/16.632</f>
        <v>2.3633958633958634</v>
      </c>
      <c r="EC17" s="238"/>
      <c r="ED17" s="238"/>
      <c r="EE17" s="238"/>
      <c r="EF17" s="238"/>
      <c r="EG17" s="238"/>
      <c r="EH17" s="239"/>
      <c r="EI17" s="161">
        <v>39.308</v>
      </c>
      <c r="EJ17" s="162"/>
      <c r="EK17" s="162"/>
      <c r="EL17" s="162"/>
      <c r="EM17" s="162"/>
      <c r="EN17" s="162"/>
      <c r="EO17" s="162"/>
      <c r="EP17" s="162"/>
      <c r="EQ17" s="163"/>
      <c r="ER17" s="161">
        <f>EI17</f>
        <v>39.308</v>
      </c>
      <c r="ES17" s="162"/>
      <c r="ET17" s="162"/>
      <c r="EU17" s="162"/>
      <c r="EV17" s="162"/>
      <c r="EW17" s="163"/>
      <c r="EX17" s="161">
        <f>ER17</f>
        <v>39.308</v>
      </c>
      <c r="EY17" s="162"/>
      <c r="EZ17" s="162"/>
      <c r="FA17" s="162"/>
      <c r="FB17" s="162"/>
      <c r="FC17" s="162"/>
      <c r="FD17" s="163"/>
      <c r="FE17" s="161">
        <f>EX17</f>
        <v>39.308</v>
      </c>
      <c r="FF17" s="162"/>
      <c r="FG17" s="162"/>
      <c r="FH17" s="162"/>
      <c r="FI17" s="162"/>
      <c r="FJ17" s="162"/>
      <c r="FK17" s="163"/>
      <c r="FL17" s="107">
        <f>GO17/16.632</f>
        <v>1.5624098124098122</v>
      </c>
      <c r="FM17" s="107"/>
      <c r="FN17" s="107"/>
      <c r="FO17" s="107"/>
      <c r="FP17" s="107"/>
      <c r="FQ17" s="107"/>
      <c r="FR17" s="107"/>
      <c r="FS17" s="107"/>
      <c r="FT17" s="107"/>
      <c r="FU17" s="107">
        <f>GX17/16.632</f>
        <v>1.5624098124098122</v>
      </c>
      <c r="FV17" s="107"/>
      <c r="FW17" s="107"/>
      <c r="FX17" s="107"/>
      <c r="FY17" s="107"/>
      <c r="FZ17" s="107"/>
      <c r="GA17" s="107">
        <f>HD17/16.632</f>
        <v>1.5624098124098122</v>
      </c>
      <c r="GB17" s="107"/>
      <c r="GC17" s="107"/>
      <c r="GD17" s="107"/>
      <c r="GE17" s="107"/>
      <c r="GF17" s="107"/>
      <c r="GG17" s="107"/>
      <c r="GH17" s="107">
        <f>HK17/16.632</f>
        <v>1.5624098124098122</v>
      </c>
      <c r="GI17" s="107"/>
      <c r="GJ17" s="107"/>
      <c r="GK17" s="107"/>
      <c r="GL17" s="107"/>
      <c r="GM17" s="107"/>
      <c r="GN17" s="107"/>
      <c r="GO17" s="107">
        <v>25.986000000000001</v>
      </c>
      <c r="GP17" s="107"/>
      <c r="GQ17" s="107"/>
      <c r="GR17" s="107"/>
      <c r="GS17" s="107"/>
      <c r="GT17" s="107"/>
      <c r="GU17" s="107"/>
      <c r="GV17" s="107"/>
      <c r="GW17" s="107"/>
      <c r="GX17" s="107">
        <v>25.986000000000001</v>
      </c>
      <c r="GY17" s="107"/>
      <c r="GZ17" s="107"/>
      <c r="HA17" s="107"/>
      <c r="HB17" s="107"/>
      <c r="HC17" s="107"/>
      <c r="HD17" s="107">
        <v>25.986000000000001</v>
      </c>
      <c r="HE17" s="107"/>
      <c r="HF17" s="107"/>
      <c r="HG17" s="107"/>
      <c r="HH17" s="107"/>
      <c r="HI17" s="107"/>
      <c r="HJ17" s="107"/>
      <c r="HK17" s="161">
        <v>25.986000000000001</v>
      </c>
      <c r="HL17" s="162"/>
      <c r="HM17" s="162"/>
      <c r="HN17" s="162"/>
      <c r="HO17" s="162"/>
      <c r="HP17" s="162"/>
      <c r="HQ17" s="162"/>
      <c r="HR17" s="51"/>
    </row>
    <row r="18" spans="1:226" s="16" customFormat="1" ht="23.25" customHeight="1" x14ac:dyDescent="0.2">
      <c r="A18" s="172" t="s">
        <v>22</v>
      </c>
      <c r="B18" s="173"/>
      <c r="C18" s="173"/>
      <c r="D18" s="173"/>
      <c r="E18" s="174"/>
      <c r="F18" s="241" t="s">
        <v>231</v>
      </c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6"/>
      <c r="W18" s="161" t="s">
        <v>225</v>
      </c>
      <c r="X18" s="162"/>
      <c r="Y18" s="162"/>
      <c r="Z18" s="162"/>
      <c r="AA18" s="162"/>
      <c r="AB18" s="162"/>
      <c r="AC18" s="162"/>
      <c r="AD18" s="162"/>
      <c r="AE18" s="163"/>
      <c r="AF18" s="161" t="s">
        <v>225</v>
      </c>
      <c r="AG18" s="162"/>
      <c r="AH18" s="162"/>
      <c r="AI18" s="162"/>
      <c r="AJ18" s="162"/>
      <c r="AK18" s="163"/>
      <c r="AL18" s="161" t="s">
        <v>225</v>
      </c>
      <c r="AM18" s="162"/>
      <c r="AN18" s="162"/>
      <c r="AO18" s="162"/>
      <c r="AP18" s="162"/>
      <c r="AQ18" s="162"/>
      <c r="AR18" s="163"/>
      <c r="AS18" s="161" t="s">
        <v>225</v>
      </c>
      <c r="AT18" s="162"/>
      <c r="AU18" s="162"/>
      <c r="AV18" s="162"/>
      <c r="AW18" s="162"/>
      <c r="AX18" s="162"/>
      <c r="AY18" s="163"/>
      <c r="AZ18" s="161" t="s">
        <v>225</v>
      </c>
      <c r="BA18" s="162"/>
      <c r="BB18" s="162"/>
      <c r="BC18" s="162"/>
      <c r="BD18" s="162"/>
      <c r="BE18" s="162"/>
      <c r="BF18" s="162"/>
      <c r="BG18" s="162"/>
      <c r="BH18" s="163"/>
      <c r="BI18" s="161" t="s">
        <v>225</v>
      </c>
      <c r="BJ18" s="162"/>
      <c r="BK18" s="162"/>
      <c r="BL18" s="162"/>
      <c r="BM18" s="162"/>
      <c r="BN18" s="163"/>
      <c r="BO18" s="161" t="s">
        <v>225</v>
      </c>
      <c r="BP18" s="162"/>
      <c r="BQ18" s="162"/>
      <c r="BR18" s="162"/>
      <c r="BS18" s="162"/>
      <c r="BT18" s="162"/>
      <c r="BU18" s="163"/>
      <c r="BV18" s="161" t="s">
        <v>225</v>
      </c>
      <c r="BW18" s="162"/>
      <c r="BX18" s="162"/>
      <c r="BY18" s="162"/>
      <c r="BZ18" s="162"/>
      <c r="CA18" s="162"/>
      <c r="CB18" s="163"/>
      <c r="CC18" s="180" t="s">
        <v>225</v>
      </c>
      <c r="CD18" s="181"/>
      <c r="CE18" s="181"/>
      <c r="CF18" s="181"/>
      <c r="CG18" s="181"/>
      <c r="CH18" s="181"/>
      <c r="CI18" s="181"/>
      <c r="CJ18" s="181"/>
      <c r="CK18" s="182"/>
      <c r="CL18" s="180" t="str">
        <f>CC18</f>
        <v>-</v>
      </c>
      <c r="CM18" s="132"/>
      <c r="CN18" s="132"/>
      <c r="CO18" s="132"/>
      <c r="CP18" s="132"/>
      <c r="CQ18" s="133"/>
      <c r="CR18" s="180" t="str">
        <f>CL18</f>
        <v>-</v>
      </c>
      <c r="CS18" s="132"/>
      <c r="CT18" s="132"/>
      <c r="CU18" s="132"/>
      <c r="CV18" s="132"/>
      <c r="CW18" s="132"/>
      <c r="CX18" s="133"/>
      <c r="CY18" s="180" t="str">
        <f>CR18</f>
        <v>-</v>
      </c>
      <c r="CZ18" s="132"/>
      <c r="DA18" s="132"/>
      <c r="DB18" s="132"/>
      <c r="DC18" s="132"/>
      <c r="DD18" s="132"/>
      <c r="DE18" s="133"/>
      <c r="DF18" s="161" t="s">
        <v>225</v>
      </c>
      <c r="DG18" s="162"/>
      <c r="DH18" s="162"/>
      <c r="DI18" s="162"/>
      <c r="DJ18" s="162"/>
      <c r="DK18" s="162"/>
      <c r="DL18" s="162"/>
      <c r="DM18" s="162"/>
      <c r="DN18" s="163"/>
      <c r="DO18" s="161" t="s">
        <v>225</v>
      </c>
      <c r="DP18" s="162"/>
      <c r="DQ18" s="162"/>
      <c r="DR18" s="162"/>
      <c r="DS18" s="162"/>
      <c r="DT18" s="163"/>
      <c r="DU18" s="161" t="s">
        <v>225</v>
      </c>
      <c r="DV18" s="162"/>
      <c r="DW18" s="162"/>
      <c r="DX18" s="162"/>
      <c r="DY18" s="162"/>
      <c r="DZ18" s="162"/>
      <c r="EA18" s="163"/>
      <c r="EB18" s="161" t="s">
        <v>225</v>
      </c>
      <c r="EC18" s="162"/>
      <c r="ED18" s="162"/>
      <c r="EE18" s="162"/>
      <c r="EF18" s="162"/>
      <c r="EG18" s="162"/>
      <c r="EH18" s="163"/>
      <c r="EI18" s="161" t="s">
        <v>225</v>
      </c>
      <c r="EJ18" s="162"/>
      <c r="EK18" s="162"/>
      <c r="EL18" s="162"/>
      <c r="EM18" s="162"/>
      <c r="EN18" s="162"/>
      <c r="EO18" s="162"/>
      <c r="EP18" s="162"/>
      <c r="EQ18" s="163"/>
      <c r="ER18" s="161" t="s">
        <v>225</v>
      </c>
      <c r="ES18" s="162"/>
      <c r="ET18" s="162"/>
      <c r="EU18" s="162"/>
      <c r="EV18" s="162"/>
      <c r="EW18" s="163"/>
      <c r="EX18" s="161" t="s">
        <v>225</v>
      </c>
      <c r="EY18" s="162"/>
      <c r="EZ18" s="162"/>
      <c r="FA18" s="162"/>
      <c r="FB18" s="162"/>
      <c r="FC18" s="162"/>
      <c r="FD18" s="163"/>
      <c r="FE18" s="161" t="s">
        <v>225</v>
      </c>
      <c r="FF18" s="162"/>
      <c r="FG18" s="162"/>
      <c r="FH18" s="162"/>
      <c r="FI18" s="162"/>
      <c r="FJ18" s="162"/>
      <c r="FK18" s="163"/>
      <c r="FL18" s="107" t="s">
        <v>225</v>
      </c>
      <c r="FM18" s="107"/>
      <c r="FN18" s="107"/>
      <c r="FO18" s="107"/>
      <c r="FP18" s="107"/>
      <c r="FQ18" s="107"/>
      <c r="FR18" s="107"/>
      <c r="FS18" s="107"/>
      <c r="FT18" s="107"/>
      <c r="FU18" s="107" t="s">
        <v>225</v>
      </c>
      <c r="FV18" s="107"/>
      <c r="FW18" s="107"/>
      <c r="FX18" s="107"/>
      <c r="FY18" s="107"/>
      <c r="FZ18" s="107"/>
      <c r="GA18" s="107" t="s">
        <v>225</v>
      </c>
      <c r="GB18" s="107"/>
      <c r="GC18" s="107"/>
      <c r="GD18" s="107"/>
      <c r="GE18" s="107"/>
      <c r="GF18" s="107"/>
      <c r="GG18" s="107"/>
      <c r="GH18" s="107" t="s">
        <v>225</v>
      </c>
      <c r="GI18" s="107"/>
      <c r="GJ18" s="107"/>
      <c r="GK18" s="107"/>
      <c r="GL18" s="107"/>
      <c r="GM18" s="107"/>
      <c r="GN18" s="107"/>
      <c r="GO18" s="107" t="s">
        <v>225</v>
      </c>
      <c r="GP18" s="107"/>
      <c r="GQ18" s="107"/>
      <c r="GR18" s="107"/>
      <c r="GS18" s="107"/>
      <c r="GT18" s="107"/>
      <c r="GU18" s="107"/>
      <c r="GV18" s="107"/>
      <c r="GW18" s="107"/>
      <c r="GX18" s="107" t="s">
        <v>225</v>
      </c>
      <c r="GY18" s="107"/>
      <c r="GZ18" s="107"/>
      <c r="HA18" s="107"/>
      <c r="HB18" s="107"/>
      <c r="HC18" s="107"/>
      <c r="HD18" s="107" t="s">
        <v>225</v>
      </c>
      <c r="HE18" s="107"/>
      <c r="HF18" s="107"/>
      <c r="HG18" s="107"/>
      <c r="HH18" s="107"/>
      <c r="HI18" s="107"/>
      <c r="HJ18" s="107"/>
      <c r="HK18" s="107" t="s">
        <v>225</v>
      </c>
      <c r="HL18" s="107"/>
      <c r="HM18" s="107"/>
      <c r="HN18" s="107"/>
      <c r="HO18" s="107"/>
      <c r="HP18" s="107"/>
      <c r="HQ18" s="107"/>
      <c r="HR18" s="51"/>
    </row>
    <row r="19" spans="1:226" s="16" customFormat="1" ht="5.25" customHeight="1" x14ac:dyDescent="0.2">
      <c r="B19" s="18"/>
      <c r="C19" s="18"/>
      <c r="D19" s="18"/>
      <c r="E19" s="1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</row>
  </sheetData>
  <mergeCells count="229">
    <mergeCell ref="DO18:DT18"/>
    <mergeCell ref="DU18:EA18"/>
    <mergeCell ref="EB18:EH18"/>
    <mergeCell ref="EI18:EQ18"/>
    <mergeCell ref="ER18:EW18"/>
    <mergeCell ref="EX18:FD18"/>
    <mergeCell ref="BV18:CB18"/>
    <mergeCell ref="CC18:CK18"/>
    <mergeCell ref="CL18:CQ18"/>
    <mergeCell ref="CR18:CX18"/>
    <mergeCell ref="CY18:DE18"/>
    <mergeCell ref="DF18:DN18"/>
    <mergeCell ref="GX18:HC18"/>
    <mergeCell ref="HD18:HJ18"/>
    <mergeCell ref="HK18:HQ18"/>
    <mergeCell ref="FE18:FK18"/>
    <mergeCell ref="FL18:FT18"/>
    <mergeCell ref="FU18:FZ18"/>
    <mergeCell ref="GA18:GG18"/>
    <mergeCell ref="GH18:GN18"/>
    <mergeCell ref="GO18:GW18"/>
    <mergeCell ref="HK17:HQ17"/>
    <mergeCell ref="A18:E18"/>
    <mergeCell ref="F18:V18"/>
    <mergeCell ref="W18:AE18"/>
    <mergeCell ref="AF18:AK18"/>
    <mergeCell ref="AL18:AR18"/>
    <mergeCell ref="AS18:AY18"/>
    <mergeCell ref="AZ18:BH18"/>
    <mergeCell ref="BI18:BN18"/>
    <mergeCell ref="BO18:BU18"/>
    <mergeCell ref="FU17:FZ17"/>
    <mergeCell ref="GA17:GG17"/>
    <mergeCell ref="GH17:GN17"/>
    <mergeCell ref="GO17:GW17"/>
    <mergeCell ref="GX17:HC17"/>
    <mergeCell ref="HD17:HJ17"/>
    <mergeCell ref="EB17:EH17"/>
    <mergeCell ref="EI17:EQ17"/>
    <mergeCell ref="ER17:EW17"/>
    <mergeCell ref="EX17:FD17"/>
    <mergeCell ref="FE17:FK17"/>
    <mergeCell ref="FL17:FT17"/>
    <mergeCell ref="CL17:CQ17"/>
    <mergeCell ref="CR17:CX17"/>
    <mergeCell ref="CY17:DE17"/>
    <mergeCell ref="DF17:DN17"/>
    <mergeCell ref="DO17:DT17"/>
    <mergeCell ref="DU17:EA17"/>
    <mergeCell ref="AS17:AY17"/>
    <mergeCell ref="AZ17:BH17"/>
    <mergeCell ref="BI17:BN17"/>
    <mergeCell ref="BO17:BU17"/>
    <mergeCell ref="BV17:CB17"/>
    <mergeCell ref="CC17:CK17"/>
    <mergeCell ref="GH16:GN16"/>
    <mergeCell ref="GO16:GW16"/>
    <mergeCell ref="GX16:HC16"/>
    <mergeCell ref="HD16:HJ16"/>
    <mergeCell ref="HK16:HQ16"/>
    <mergeCell ref="A17:E17"/>
    <mergeCell ref="F17:V17"/>
    <mergeCell ref="W17:AE17"/>
    <mergeCell ref="AF17:AK17"/>
    <mergeCell ref="AL17:AR17"/>
    <mergeCell ref="ER16:EW16"/>
    <mergeCell ref="EX16:FD16"/>
    <mergeCell ref="FE16:FK16"/>
    <mergeCell ref="FL16:FT16"/>
    <mergeCell ref="FU16:FZ16"/>
    <mergeCell ref="GA16:GG16"/>
    <mergeCell ref="CY16:DE16"/>
    <mergeCell ref="DF16:DN16"/>
    <mergeCell ref="DO16:DT16"/>
    <mergeCell ref="DU16:EA16"/>
    <mergeCell ref="EB16:EH16"/>
    <mergeCell ref="EI16:EQ16"/>
    <mergeCell ref="BI16:BN16"/>
    <mergeCell ref="BO16:BU16"/>
    <mergeCell ref="BV16:CB16"/>
    <mergeCell ref="CC16:CK16"/>
    <mergeCell ref="CL16:CQ16"/>
    <mergeCell ref="CR16:CX16"/>
    <mergeCell ref="GX15:HC15"/>
    <mergeCell ref="HD15:HJ15"/>
    <mergeCell ref="HK15:HQ15"/>
    <mergeCell ref="A16:E16"/>
    <mergeCell ref="F16:V16"/>
    <mergeCell ref="W16:AE16"/>
    <mergeCell ref="AF16:AK16"/>
    <mergeCell ref="AL16:AR16"/>
    <mergeCell ref="AS16:AY16"/>
    <mergeCell ref="AZ16:BH16"/>
    <mergeCell ref="FE15:FK15"/>
    <mergeCell ref="FL15:FT15"/>
    <mergeCell ref="FU15:FZ15"/>
    <mergeCell ref="GA15:GG15"/>
    <mergeCell ref="GH15:GN15"/>
    <mergeCell ref="GO15:GW15"/>
    <mergeCell ref="DO15:DT15"/>
    <mergeCell ref="DU15:EA15"/>
    <mergeCell ref="EB15:EH15"/>
    <mergeCell ref="EI15:EQ15"/>
    <mergeCell ref="ER15:EW15"/>
    <mergeCell ref="EX15:FD15"/>
    <mergeCell ref="BV15:CB15"/>
    <mergeCell ref="CC15:CK15"/>
    <mergeCell ref="CL15:CQ15"/>
    <mergeCell ref="CR15:CX15"/>
    <mergeCell ref="CY15:DE15"/>
    <mergeCell ref="DF15:DN15"/>
    <mergeCell ref="HK14:HQ14"/>
    <mergeCell ref="FU14:FZ14"/>
    <mergeCell ref="GA14:GG14"/>
    <mergeCell ref="GH14:GN14"/>
    <mergeCell ref="GO14:GW14"/>
    <mergeCell ref="GX14:HC14"/>
    <mergeCell ref="HD14:HJ14"/>
    <mergeCell ref="EB14:EH14"/>
    <mergeCell ref="EI14:EQ14"/>
    <mergeCell ref="ER14:EW14"/>
    <mergeCell ref="EX14:FD14"/>
    <mergeCell ref="FE14:FK14"/>
    <mergeCell ref="FL14:FT14"/>
    <mergeCell ref="CL14:CQ14"/>
    <mergeCell ref="CR14:CX14"/>
    <mergeCell ref="CY14:DE14"/>
    <mergeCell ref="A15:E15"/>
    <mergeCell ref="F15:V15"/>
    <mergeCell ref="W15:AE15"/>
    <mergeCell ref="AF15:AK15"/>
    <mergeCell ref="AL15:AR15"/>
    <mergeCell ref="AS15:AY15"/>
    <mergeCell ref="AZ15:BH15"/>
    <mergeCell ref="BI15:BN15"/>
    <mergeCell ref="BO15:BU15"/>
    <mergeCell ref="DF14:DN14"/>
    <mergeCell ref="DO14:DT14"/>
    <mergeCell ref="DU14:EA14"/>
    <mergeCell ref="AS14:AY14"/>
    <mergeCell ref="AZ14:BH14"/>
    <mergeCell ref="BI14:BN14"/>
    <mergeCell ref="BO14:BU14"/>
    <mergeCell ref="BV14:CB14"/>
    <mergeCell ref="CC14:CK14"/>
    <mergeCell ref="GH13:GN13"/>
    <mergeCell ref="GO13:GW13"/>
    <mergeCell ref="GX13:HC13"/>
    <mergeCell ref="HD13:HJ13"/>
    <mergeCell ref="HK13:HQ13"/>
    <mergeCell ref="A14:E14"/>
    <mergeCell ref="F14:V14"/>
    <mergeCell ref="W14:AE14"/>
    <mergeCell ref="AF14:AK14"/>
    <mergeCell ref="AL14:AR14"/>
    <mergeCell ref="ER13:EW13"/>
    <mergeCell ref="EX13:FD13"/>
    <mergeCell ref="FE13:FK13"/>
    <mergeCell ref="FL13:FT13"/>
    <mergeCell ref="FU13:FZ13"/>
    <mergeCell ref="GA13:GG13"/>
    <mergeCell ref="CY13:DE13"/>
    <mergeCell ref="DF13:DN13"/>
    <mergeCell ref="DO13:DT13"/>
    <mergeCell ref="DU13:EA13"/>
    <mergeCell ref="EB13:EH13"/>
    <mergeCell ref="EI13:EQ13"/>
    <mergeCell ref="BI13:BN13"/>
    <mergeCell ref="BO13:BU13"/>
    <mergeCell ref="BV13:CB13"/>
    <mergeCell ref="CC13:CK13"/>
    <mergeCell ref="CL13:CQ13"/>
    <mergeCell ref="CR13:CX13"/>
    <mergeCell ref="GX12:HC12"/>
    <mergeCell ref="HD12:HJ12"/>
    <mergeCell ref="HK12:HQ12"/>
    <mergeCell ref="A13:E13"/>
    <mergeCell ref="F13:V13"/>
    <mergeCell ref="W13:AE13"/>
    <mergeCell ref="AF13:AK13"/>
    <mergeCell ref="AL13:AR13"/>
    <mergeCell ref="AS13:AY13"/>
    <mergeCell ref="AZ13:BH13"/>
    <mergeCell ref="CY12:DE12"/>
    <mergeCell ref="DO12:DT12"/>
    <mergeCell ref="DU12:EA12"/>
    <mergeCell ref="EB12:EH12"/>
    <mergeCell ref="ER12:EW12"/>
    <mergeCell ref="EX12:FD12"/>
    <mergeCell ref="GO11:GW12"/>
    <mergeCell ref="GX11:HQ11"/>
    <mergeCell ref="AF12:AK12"/>
    <mergeCell ref="AL12:AR12"/>
    <mergeCell ref="DF10:EH10"/>
    <mergeCell ref="EI10:FK10"/>
    <mergeCell ref="FL10:GN10"/>
    <mergeCell ref="AS12:AY12"/>
    <mergeCell ref="BI12:BN12"/>
    <mergeCell ref="BO12:BU12"/>
    <mergeCell ref="BV12:CB12"/>
    <mergeCell ref="CL12:CQ12"/>
    <mergeCell ref="CR12:CX12"/>
    <mergeCell ref="DF11:DN12"/>
    <mergeCell ref="DO11:EH11"/>
    <mergeCell ref="EI11:EQ12"/>
    <mergeCell ref="GO10:HQ10"/>
    <mergeCell ref="W11:AE12"/>
    <mergeCell ref="AF11:AY11"/>
    <mergeCell ref="AZ11:BH12"/>
    <mergeCell ref="BI11:CB11"/>
    <mergeCell ref="CC11:CK12"/>
    <mergeCell ref="CL11:DE11"/>
    <mergeCell ref="A5:HQ5"/>
    <mergeCell ref="AE6:EG6"/>
    <mergeCell ref="AE7:EG7"/>
    <mergeCell ref="A9:E12"/>
    <mergeCell ref="F9:V12"/>
    <mergeCell ref="W9:CB9"/>
    <mergeCell ref="CC9:HQ9"/>
    <mergeCell ref="W10:AY10"/>
    <mergeCell ref="AZ10:CB10"/>
    <mergeCell ref="CC10:DE10"/>
    <mergeCell ref="ER11:FK11"/>
    <mergeCell ref="FL11:FT12"/>
    <mergeCell ref="FU11:GN11"/>
    <mergeCell ref="FE12:FK12"/>
    <mergeCell ref="FU12:FZ12"/>
    <mergeCell ref="GA12:GG12"/>
    <mergeCell ref="GH12:GN12"/>
  </mergeCells>
  <pageMargins left="0.39370078740157483" right="0.31496062992125984" top="0.70866141732283472" bottom="0.31496062992125984" header="0.19685039370078741" footer="0.19685039370078741"/>
  <pageSetup paperSize="9" scale="7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6"/>
  <sheetViews>
    <sheetView view="pageBreakPreview" zoomScaleNormal="100" zoomScaleSheetLayoutView="100" workbookViewId="0">
      <selection activeCell="N8" sqref="N8"/>
    </sheetView>
  </sheetViews>
  <sheetFormatPr defaultColWidth="0.85546875" defaultRowHeight="15.75" customHeight="1" x14ac:dyDescent="0.25"/>
  <cols>
    <col min="1" max="1" width="5.5703125" style="10" customWidth="1"/>
    <col min="2" max="2" width="36.7109375" style="10" customWidth="1"/>
    <col min="3" max="3" width="15" style="10" customWidth="1"/>
    <col min="4" max="4" width="17.42578125" style="10" customWidth="1"/>
    <col min="5" max="5" width="9.85546875" style="10" customWidth="1"/>
    <col min="6" max="7" width="10.42578125" style="10" customWidth="1"/>
    <col min="8" max="8" width="9.85546875" style="10" customWidth="1"/>
    <col min="9" max="9" width="15.85546875" style="10" customWidth="1"/>
    <col min="10" max="10" width="9.140625" style="10" customWidth="1"/>
    <col min="11" max="11" width="8.28515625" style="10" customWidth="1"/>
    <col min="12" max="12" width="9.42578125" style="10" customWidth="1"/>
    <col min="13" max="13" width="7.85546875" style="10" bestFit="1" customWidth="1"/>
    <col min="14" max="14" width="9.140625" style="10" customWidth="1"/>
    <col min="15" max="15" width="8.28515625" style="10" customWidth="1"/>
    <col min="16" max="16" width="9.42578125" style="10" customWidth="1"/>
    <col min="17" max="17" width="7.85546875" style="10" bestFit="1" customWidth="1"/>
    <col min="18" max="18" width="9.140625" style="10" customWidth="1"/>
    <col min="19" max="19" width="8.28515625" style="10" customWidth="1"/>
    <col min="20" max="20" width="9.42578125" style="10" customWidth="1"/>
    <col min="21" max="21" width="7.85546875" style="10" bestFit="1" customWidth="1"/>
    <col min="22" max="22" width="9.140625" style="10" customWidth="1"/>
    <col min="23" max="23" width="8.28515625" style="10" customWidth="1"/>
    <col min="24" max="24" width="9.42578125" style="10" customWidth="1"/>
    <col min="25" max="25" width="7.85546875" style="10" bestFit="1" customWidth="1"/>
    <col min="26" max="26" width="9.140625" style="10" customWidth="1"/>
    <col min="27" max="27" width="8.28515625" style="10" customWidth="1"/>
    <col min="28" max="28" width="9.42578125" style="10" customWidth="1"/>
    <col min="29" max="16384" width="0.85546875" style="10"/>
  </cols>
  <sheetData>
    <row r="1" spans="1:58" ht="15.75" customHeight="1" x14ac:dyDescent="0.25">
      <c r="I1" s="89" t="s">
        <v>302</v>
      </c>
    </row>
    <row r="2" spans="1:58" ht="15.75" customHeight="1" x14ac:dyDescent="0.25">
      <c r="I2" s="89" t="s">
        <v>299</v>
      </c>
    </row>
    <row r="3" spans="1:58" ht="15.75" customHeight="1" x14ac:dyDescent="0.25">
      <c r="I3" s="89" t="s">
        <v>292</v>
      </c>
    </row>
    <row r="4" spans="1:58" ht="4.5" customHeight="1" x14ac:dyDescent="0.25"/>
    <row r="5" spans="1:58" s="12" customFormat="1" ht="15.75" customHeight="1" x14ac:dyDescent="0.25">
      <c r="A5" s="134" t="s">
        <v>166</v>
      </c>
      <c r="B5" s="134"/>
      <c r="C5" s="134"/>
      <c r="D5" s="134"/>
      <c r="E5" s="134"/>
      <c r="F5" s="134"/>
      <c r="G5" s="134"/>
      <c r="H5" s="134"/>
      <c r="I5" s="134"/>
    </row>
    <row r="6" spans="1:58" ht="15.75" customHeight="1" x14ac:dyDescent="0.25">
      <c r="A6" s="245" t="s">
        <v>202</v>
      </c>
      <c r="B6" s="245"/>
      <c r="C6" s="245"/>
      <c r="D6" s="245"/>
      <c r="E6" s="245"/>
      <c r="F6" s="245"/>
      <c r="G6" s="245"/>
      <c r="H6" s="245"/>
      <c r="I6" s="245"/>
    </row>
    <row r="7" spans="1:58" s="11" customFormat="1" ht="13.5" customHeight="1" x14ac:dyDescent="0.2">
      <c r="A7" s="148"/>
      <c r="B7" s="148"/>
      <c r="C7" s="148"/>
      <c r="D7" s="148"/>
      <c r="E7" s="148"/>
      <c r="F7" s="148"/>
      <c r="G7" s="148"/>
      <c r="H7" s="148"/>
      <c r="I7" s="148"/>
    </row>
    <row r="8" spans="1:58" ht="4.5" customHeight="1" x14ac:dyDescent="0.25"/>
    <row r="9" spans="1:58" s="20" customFormat="1" ht="42.75" customHeight="1" x14ac:dyDescent="0.2">
      <c r="A9" s="246" t="s">
        <v>167</v>
      </c>
      <c r="B9" s="246" t="s">
        <v>172</v>
      </c>
      <c r="C9" s="246" t="s">
        <v>190</v>
      </c>
      <c r="D9" s="246"/>
      <c r="E9" s="246"/>
      <c r="F9" s="246"/>
      <c r="G9" s="246"/>
      <c r="H9" s="246"/>
      <c r="I9" s="246" t="s">
        <v>191</v>
      </c>
    </row>
    <row r="10" spans="1:58" s="21" customFormat="1" ht="22.5" customHeight="1" x14ac:dyDescent="0.2">
      <c r="A10" s="246"/>
      <c r="B10" s="246"/>
      <c r="C10" s="246" t="s">
        <v>241</v>
      </c>
      <c r="D10" s="246"/>
      <c r="E10" s="246" t="s">
        <v>189</v>
      </c>
      <c r="F10" s="246" t="s">
        <v>240</v>
      </c>
      <c r="G10" s="246"/>
      <c r="H10" s="246"/>
      <c r="I10" s="246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</row>
    <row r="11" spans="1:58" s="21" customFormat="1" ht="16.5" customHeight="1" x14ac:dyDescent="0.2">
      <c r="A11" s="246"/>
      <c r="B11" s="246"/>
      <c r="C11" s="44" t="s">
        <v>242</v>
      </c>
      <c r="D11" s="44" t="s">
        <v>243</v>
      </c>
      <c r="E11" s="246"/>
      <c r="F11" s="45">
        <v>2027</v>
      </c>
      <c r="G11" s="44">
        <v>2028</v>
      </c>
      <c r="H11" s="44">
        <v>2029</v>
      </c>
      <c r="I11" s="246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</row>
    <row r="12" spans="1:58" s="22" customFormat="1" ht="13.5" customHeight="1" x14ac:dyDescent="0.2">
      <c r="A12" s="23">
        <v>1</v>
      </c>
      <c r="B12" s="23" t="s">
        <v>22</v>
      </c>
      <c r="C12" s="23" t="s">
        <v>23</v>
      </c>
      <c r="D12" s="23" t="s">
        <v>24</v>
      </c>
      <c r="E12" s="23" t="s">
        <v>25</v>
      </c>
      <c r="F12" s="23" t="s">
        <v>158</v>
      </c>
      <c r="G12" s="23" t="s">
        <v>159</v>
      </c>
      <c r="H12" s="23" t="s">
        <v>41</v>
      </c>
      <c r="I12" s="23" t="s">
        <v>42</v>
      </c>
    </row>
    <row r="13" spans="1:58" s="16" customFormat="1" ht="13.5" customHeight="1" x14ac:dyDescent="0.2">
      <c r="A13" s="24" t="s">
        <v>21</v>
      </c>
      <c r="B13" s="25" t="s">
        <v>173</v>
      </c>
      <c r="C13" s="85">
        <f t="shared" ref="C13:H13" si="0">C15+C16+C17+C18+C20+C21+C22+C23</f>
        <v>504.11329000000001</v>
      </c>
      <c r="D13" s="85">
        <f t="shared" si="0"/>
        <v>4994.0100299999995</v>
      </c>
      <c r="E13" s="79">
        <f t="shared" si="0"/>
        <v>5498.1233199999997</v>
      </c>
      <c r="F13" s="79">
        <f t="shared" si="0"/>
        <v>1474.90786</v>
      </c>
      <c r="G13" s="79">
        <f t="shared" si="0"/>
        <v>1053.1609800000001</v>
      </c>
      <c r="H13" s="79">
        <f t="shared" si="0"/>
        <v>2970.0544799999998</v>
      </c>
      <c r="I13" s="27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>
        <f t="shared" ref="AI13:BF13" si="1">ROUND(AB13,3)</f>
        <v>0</v>
      </c>
      <c r="AJ13" s="86">
        <f t="shared" si="1"/>
        <v>0</v>
      </c>
      <c r="AK13" s="86">
        <f t="shared" si="1"/>
        <v>0</v>
      </c>
      <c r="AL13" s="86">
        <f t="shared" si="1"/>
        <v>0</v>
      </c>
      <c r="AM13" s="86">
        <f t="shared" si="1"/>
        <v>0</v>
      </c>
      <c r="AN13" s="86">
        <f t="shared" si="1"/>
        <v>0</v>
      </c>
      <c r="AO13" s="86">
        <f t="shared" si="1"/>
        <v>0</v>
      </c>
      <c r="AP13" s="86">
        <f t="shared" si="1"/>
        <v>0</v>
      </c>
      <c r="AQ13" s="86">
        <f t="shared" si="1"/>
        <v>0</v>
      </c>
      <c r="AR13" s="86">
        <f t="shared" si="1"/>
        <v>0</v>
      </c>
      <c r="AS13" s="86">
        <f t="shared" si="1"/>
        <v>0</v>
      </c>
      <c r="AT13" s="86">
        <f t="shared" si="1"/>
        <v>0</v>
      </c>
      <c r="AU13" s="86">
        <f t="shared" si="1"/>
        <v>0</v>
      </c>
      <c r="AV13" s="86">
        <f t="shared" si="1"/>
        <v>0</v>
      </c>
      <c r="AW13" s="86">
        <f t="shared" si="1"/>
        <v>0</v>
      </c>
      <c r="AX13" s="86">
        <f t="shared" si="1"/>
        <v>0</v>
      </c>
      <c r="AY13" s="86">
        <f t="shared" si="1"/>
        <v>0</v>
      </c>
      <c r="AZ13" s="86">
        <f t="shared" si="1"/>
        <v>0</v>
      </c>
      <c r="BA13" s="86">
        <f t="shared" si="1"/>
        <v>0</v>
      </c>
      <c r="BB13" s="86">
        <f t="shared" si="1"/>
        <v>0</v>
      </c>
      <c r="BC13" s="86">
        <f t="shared" si="1"/>
        <v>0</v>
      </c>
      <c r="BD13" s="86">
        <f t="shared" si="1"/>
        <v>0</v>
      </c>
      <c r="BE13" s="86">
        <f t="shared" si="1"/>
        <v>0</v>
      </c>
      <c r="BF13" s="86">
        <f t="shared" si="1"/>
        <v>0</v>
      </c>
    </row>
    <row r="14" spans="1:58" s="16" customFormat="1" ht="55.5" customHeight="1" x14ac:dyDescent="0.2">
      <c r="A14" s="70" t="s">
        <v>168</v>
      </c>
      <c r="B14" s="73" t="s">
        <v>286</v>
      </c>
      <c r="C14" s="85">
        <f>C15+C16+C17+C18</f>
        <v>233.828</v>
      </c>
      <c r="D14" s="85">
        <f t="shared" ref="D14:H14" si="2">D15+D16+D17+D18</f>
        <v>3001.3609999999999</v>
      </c>
      <c r="E14" s="85">
        <f t="shared" si="2"/>
        <v>3235.1889999999999</v>
      </c>
      <c r="F14" s="85">
        <f t="shared" si="2"/>
        <v>1134.4570000000001</v>
      </c>
      <c r="G14" s="85">
        <f t="shared" si="2"/>
        <v>997.70699999999999</v>
      </c>
      <c r="H14" s="85">
        <f t="shared" si="2"/>
        <v>1103.0250000000001</v>
      </c>
      <c r="I14" s="57" t="s">
        <v>276</v>
      </c>
      <c r="J14" s="86"/>
      <c r="K14" s="86"/>
      <c r="L14" s="87"/>
      <c r="M14" s="86"/>
      <c r="N14" s="86"/>
      <c r="O14" s="86"/>
    </row>
    <row r="15" spans="1:58" s="16" customFormat="1" ht="45.75" customHeight="1" x14ac:dyDescent="0.2">
      <c r="A15" s="70" t="s">
        <v>277</v>
      </c>
      <c r="B15" s="73" t="str">
        <f>'2-ИП ТС'!B35</f>
        <v xml:space="preserve"> Реконструкция тепловой сети на участке от ТК-5 до ввода в дом 6 по ул. Автодоровская, с. Ново-Талицы, Ивановского м.о.</v>
      </c>
      <c r="C15" s="79"/>
      <c r="D15" s="79">
        <f>F15+G15+H15</f>
        <v>900.62900000000002</v>
      </c>
      <c r="E15" s="79">
        <f>F15+G15+H15</f>
        <v>900.62900000000002</v>
      </c>
      <c r="F15" s="79">
        <f>'2-ИП ТС'!Z35</f>
        <v>900.62900000000002</v>
      </c>
      <c r="G15" s="79"/>
      <c r="H15" s="79"/>
      <c r="I15" s="53" t="s">
        <v>245</v>
      </c>
      <c r="J15" s="86"/>
      <c r="K15" s="86"/>
      <c r="L15" s="86"/>
      <c r="M15" s="86"/>
      <c r="N15" s="86"/>
      <c r="O15" s="86"/>
      <c r="R15" s="51"/>
      <c r="V15" s="51"/>
      <c r="Z15" s="51"/>
    </row>
    <row r="16" spans="1:58" s="16" customFormat="1" ht="51" x14ac:dyDescent="0.2">
      <c r="A16" s="70" t="s">
        <v>278</v>
      </c>
      <c r="B16" s="73" t="str">
        <f>'2-ИП ТС'!B36</f>
        <v>Реконструкция тепловой сети на участке от ТК-5.1 до ввода в дом 8 по ул. Автодоровская, с. Ново-Талицы, Ивановского м.о.</v>
      </c>
      <c r="C16" s="79"/>
      <c r="D16" s="79">
        <f t="shared" ref="D16:D17" si="3">F16+G16+H16</f>
        <v>997.70699999999999</v>
      </c>
      <c r="E16" s="79">
        <f t="shared" ref="E16:E21" si="4">F16+G16+H16</f>
        <v>997.70699999999999</v>
      </c>
      <c r="F16" s="79"/>
      <c r="G16" s="79">
        <f>'2-ИП ТС'!Z36</f>
        <v>997.70699999999999</v>
      </c>
      <c r="H16" s="79"/>
      <c r="I16" s="53" t="s">
        <v>246</v>
      </c>
      <c r="J16" s="86"/>
      <c r="K16" s="86"/>
      <c r="L16" s="86"/>
      <c r="M16" s="86"/>
      <c r="N16" s="86"/>
      <c r="O16" s="86"/>
      <c r="R16" s="51"/>
      <c r="V16" s="51"/>
      <c r="Z16" s="51"/>
    </row>
    <row r="17" spans="1:26" s="16" customFormat="1" ht="38.25" x14ac:dyDescent="0.2">
      <c r="A17" s="70" t="s">
        <v>279</v>
      </c>
      <c r="B17" s="73" t="str">
        <f>'2-ИП ТС'!B37</f>
        <v>Реконструкция тепловой сети на участке от D-92.48 до ввода в дом 1а в д.Бухарово, Ивановского м.о.</v>
      </c>
      <c r="C17" s="79"/>
      <c r="D17" s="79">
        <f t="shared" si="3"/>
        <v>1103.0250000000001</v>
      </c>
      <c r="E17" s="79">
        <f t="shared" si="4"/>
        <v>1103.0250000000001</v>
      </c>
      <c r="F17" s="79"/>
      <c r="G17" s="79"/>
      <c r="H17" s="79">
        <f>'2-ИП ТС'!Z37</f>
        <v>1103.0250000000001</v>
      </c>
      <c r="I17" s="53" t="s">
        <v>247</v>
      </c>
      <c r="J17" s="86"/>
      <c r="K17" s="86"/>
      <c r="L17" s="86"/>
      <c r="M17" s="86"/>
      <c r="N17" s="86"/>
      <c r="O17" s="86"/>
      <c r="R17" s="51"/>
      <c r="V17" s="51"/>
      <c r="Z17" s="51"/>
    </row>
    <row r="18" spans="1:26" s="16" customFormat="1" ht="46.5" customHeight="1" x14ac:dyDescent="0.2">
      <c r="A18" s="70" t="s">
        <v>280</v>
      </c>
      <c r="B18" s="73" t="str">
        <f>'2-ИП ТС'!B39</f>
        <v xml:space="preserve">Модернизация котельной №1 в части замены насосного оборудования системы горячего водоснабжения </v>
      </c>
      <c r="C18" s="79">
        <f>E18</f>
        <v>233.828</v>
      </c>
      <c r="D18" s="79"/>
      <c r="E18" s="79">
        <f t="shared" si="4"/>
        <v>233.828</v>
      </c>
      <c r="F18" s="79">
        <f>'2-ИП ТС'!Z39</f>
        <v>233.828</v>
      </c>
      <c r="G18" s="79"/>
      <c r="H18" s="79"/>
      <c r="I18" s="53" t="s">
        <v>248</v>
      </c>
      <c r="J18" s="86"/>
      <c r="K18" s="86"/>
      <c r="L18" s="86"/>
      <c r="M18" s="86"/>
      <c r="N18" s="86"/>
      <c r="O18" s="86"/>
      <c r="R18" s="51"/>
      <c r="V18" s="51"/>
      <c r="Z18" s="51"/>
    </row>
    <row r="19" spans="1:26" s="16" customFormat="1" ht="69" customHeight="1" x14ac:dyDescent="0.2">
      <c r="A19" s="70" t="s">
        <v>169</v>
      </c>
      <c r="B19" s="73" t="s">
        <v>285</v>
      </c>
      <c r="C19" s="79">
        <f>C20+C21+C22+C23</f>
        <v>270.28529000000003</v>
      </c>
      <c r="D19" s="79">
        <f t="shared" ref="D19:H19" si="5">D20+D21+D22+D23</f>
        <v>1992.6490299999998</v>
      </c>
      <c r="E19" s="79">
        <f t="shared" si="5"/>
        <v>2262.9343199999998</v>
      </c>
      <c r="F19" s="79">
        <f t="shared" si="5"/>
        <v>340.45086000000003</v>
      </c>
      <c r="G19" s="79">
        <f t="shared" si="5"/>
        <v>55.453980000000115</v>
      </c>
      <c r="H19" s="79">
        <f t="shared" si="5"/>
        <v>1867.0294799999997</v>
      </c>
      <c r="I19" s="57" t="s">
        <v>276</v>
      </c>
      <c r="J19" s="86"/>
      <c r="K19" s="87"/>
      <c r="L19" s="86"/>
      <c r="M19" s="86"/>
      <c r="N19" s="86"/>
      <c r="O19" s="86"/>
      <c r="R19" s="51"/>
      <c r="V19" s="51"/>
      <c r="Z19" s="51"/>
    </row>
    <row r="20" spans="1:26" s="16" customFormat="1" ht="48.75" customHeight="1" x14ac:dyDescent="0.2">
      <c r="A20" s="70" t="s">
        <v>281</v>
      </c>
      <c r="B20" s="73" t="str">
        <f>'2-ИП ТС'!B35</f>
        <v xml:space="preserve"> Реконструкция тепловой сети на участке от ТК-5 до ввода в дом 6 по ул. Автодоровская, с. Ново-Талицы, Ивановского м.о.</v>
      </c>
      <c r="C20" s="79"/>
      <c r="D20" s="79">
        <f>E20</f>
        <v>70.165570000000002</v>
      </c>
      <c r="E20" s="79">
        <f t="shared" si="4"/>
        <v>70.165570000000002</v>
      </c>
      <c r="F20" s="79">
        <f>'2-ИП ТС'!AA35</f>
        <v>70.165570000000002</v>
      </c>
      <c r="G20" s="79"/>
      <c r="H20" s="79"/>
      <c r="I20" s="53" t="s">
        <v>245</v>
      </c>
      <c r="J20" s="86"/>
      <c r="K20" s="86"/>
      <c r="L20" s="86"/>
      <c r="M20" s="86"/>
      <c r="N20" s="86"/>
      <c r="O20" s="86"/>
      <c r="R20" s="51"/>
      <c r="V20" s="51"/>
      <c r="Z20" s="51"/>
    </row>
    <row r="21" spans="1:26" s="16" customFormat="1" ht="51.75" customHeight="1" x14ac:dyDescent="0.2">
      <c r="A21" s="70" t="s">
        <v>282</v>
      </c>
      <c r="B21" s="73" t="str">
        <f>'2-ИП ТС'!B36</f>
        <v>Реконструкция тепловой сети на участке от ТК-5.1 до ввода в дом 8 по ул. Автодоровская, с. Ново-Талицы, Ивановского м.о.</v>
      </c>
      <c r="C21" s="79"/>
      <c r="D21" s="79">
        <f>E21</f>
        <v>55.453980000000115</v>
      </c>
      <c r="E21" s="79">
        <f t="shared" si="4"/>
        <v>55.453980000000115</v>
      </c>
      <c r="F21" s="79"/>
      <c r="G21" s="79">
        <f>'2-ИП ТС'!AA36</f>
        <v>55.453980000000115</v>
      </c>
      <c r="H21" s="79"/>
      <c r="I21" s="53" t="s">
        <v>246</v>
      </c>
      <c r="J21" s="86"/>
      <c r="K21" s="86"/>
      <c r="L21" s="86"/>
      <c r="M21" s="86"/>
      <c r="N21" s="86"/>
      <c r="O21" s="86"/>
      <c r="R21" s="51"/>
      <c r="V21" s="51"/>
      <c r="Z21" s="51"/>
    </row>
    <row r="22" spans="1:26" s="16" customFormat="1" ht="45" customHeight="1" x14ac:dyDescent="0.2">
      <c r="A22" s="70" t="s">
        <v>283</v>
      </c>
      <c r="B22" s="73" t="str">
        <f>'2-ИП ТС'!B37</f>
        <v>Реконструкция тепловой сети на участке от D-92.48 до ввода в дом 1а в д.Бухарово, Ивановского м.о.</v>
      </c>
      <c r="C22" s="79"/>
      <c r="D22" s="79">
        <f>E22</f>
        <v>1867.0294799999997</v>
      </c>
      <c r="E22" s="79">
        <f>F22+G22+H22</f>
        <v>1867.0294799999997</v>
      </c>
      <c r="F22" s="79"/>
      <c r="G22" s="79"/>
      <c r="H22" s="79">
        <f>'2-ИП ТС'!AA37</f>
        <v>1867.0294799999997</v>
      </c>
      <c r="I22" s="53" t="s">
        <v>247</v>
      </c>
      <c r="J22" s="86"/>
      <c r="K22" s="86"/>
      <c r="L22" s="86"/>
      <c r="M22" s="86"/>
      <c r="N22" s="86"/>
      <c r="O22" s="86"/>
      <c r="R22" s="51"/>
      <c r="V22" s="51"/>
      <c r="Z22" s="51"/>
    </row>
    <row r="23" spans="1:26" s="16" customFormat="1" ht="46.5" customHeight="1" x14ac:dyDescent="0.2">
      <c r="A23" s="70" t="s">
        <v>284</v>
      </c>
      <c r="B23" s="73" t="str">
        <f>'2-ИП ТС'!B39</f>
        <v xml:space="preserve">Модернизация котельной №1 в части замены насосного оборудования системы горячего водоснабжения </v>
      </c>
      <c r="C23" s="79">
        <f>F23</f>
        <v>270.28529000000003</v>
      </c>
      <c r="D23" s="79"/>
      <c r="E23" s="79">
        <f>F23</f>
        <v>270.28529000000003</v>
      </c>
      <c r="F23" s="79">
        <f>'2-ИП ТС'!AA39</f>
        <v>270.28529000000003</v>
      </c>
      <c r="G23" s="79"/>
      <c r="H23" s="79"/>
      <c r="I23" s="53" t="s">
        <v>248</v>
      </c>
      <c r="J23" s="86"/>
      <c r="K23" s="86"/>
      <c r="L23" s="86"/>
      <c r="M23" s="86"/>
      <c r="N23" s="86"/>
      <c r="O23" s="86"/>
      <c r="R23" s="51"/>
      <c r="V23" s="51"/>
      <c r="Z23" s="51"/>
    </row>
    <row r="24" spans="1:26" s="16" customFormat="1" ht="13.5" customHeight="1" x14ac:dyDescent="0.2">
      <c r="A24" s="28" t="s">
        <v>170</v>
      </c>
      <c r="B24" s="27" t="s">
        <v>192</v>
      </c>
      <c r="C24" s="79"/>
      <c r="D24" s="79"/>
      <c r="E24" s="79"/>
      <c r="F24" s="79"/>
      <c r="G24" s="79"/>
      <c r="H24" s="79"/>
      <c r="I24" s="27"/>
    </row>
    <row r="25" spans="1:26" s="16" customFormat="1" ht="25.5" x14ac:dyDescent="0.2">
      <c r="A25" s="28" t="s">
        <v>95</v>
      </c>
      <c r="B25" s="29" t="s">
        <v>174</v>
      </c>
      <c r="C25" s="79"/>
      <c r="D25" s="79"/>
      <c r="E25" s="79"/>
      <c r="F25" s="79"/>
      <c r="G25" s="79"/>
      <c r="H25" s="79"/>
      <c r="I25" s="29"/>
    </row>
    <row r="26" spans="1:26" s="16" customFormat="1" ht="51.75" customHeight="1" x14ac:dyDescent="0.2">
      <c r="A26" s="28" t="s">
        <v>96</v>
      </c>
      <c r="B26" s="29" t="s">
        <v>175</v>
      </c>
      <c r="C26" s="79"/>
      <c r="D26" s="79"/>
      <c r="E26" s="79"/>
      <c r="F26" s="79"/>
      <c r="G26" s="79"/>
      <c r="H26" s="79"/>
      <c r="I26" s="29"/>
    </row>
    <row r="27" spans="1:26" s="16" customFormat="1" ht="61.5" customHeight="1" x14ac:dyDescent="0.2">
      <c r="A27" s="28" t="s">
        <v>171</v>
      </c>
      <c r="B27" s="29" t="s">
        <v>193</v>
      </c>
      <c r="C27" s="79"/>
      <c r="D27" s="79"/>
      <c r="E27" s="79"/>
      <c r="F27" s="79"/>
      <c r="G27" s="79"/>
      <c r="H27" s="79"/>
      <c r="I27" s="29"/>
    </row>
    <row r="28" spans="1:26" s="16" customFormat="1" ht="25.5" x14ac:dyDescent="0.2">
      <c r="A28" s="28" t="s">
        <v>176</v>
      </c>
      <c r="B28" s="29" t="s">
        <v>178</v>
      </c>
      <c r="C28" s="79"/>
      <c r="D28" s="79"/>
      <c r="E28" s="79"/>
      <c r="F28" s="79"/>
      <c r="G28" s="79"/>
      <c r="H28" s="79"/>
      <c r="I28" s="29"/>
    </row>
    <row r="29" spans="1:26" s="16" customFormat="1" ht="38.25" x14ac:dyDescent="0.2">
      <c r="A29" s="28" t="s">
        <v>177</v>
      </c>
      <c r="B29" s="29" t="s">
        <v>179</v>
      </c>
      <c r="C29" s="79"/>
      <c r="D29" s="79"/>
      <c r="E29" s="79"/>
      <c r="F29" s="79"/>
      <c r="G29" s="79"/>
      <c r="H29" s="79"/>
      <c r="I29" s="29"/>
    </row>
    <row r="30" spans="1:26" s="16" customFormat="1" ht="27" customHeight="1" x14ac:dyDescent="0.2">
      <c r="A30" s="28" t="s">
        <v>23</v>
      </c>
      <c r="B30" s="29" t="s">
        <v>180</v>
      </c>
      <c r="C30" s="79"/>
      <c r="D30" s="79"/>
      <c r="E30" s="79"/>
      <c r="F30" s="79"/>
      <c r="G30" s="79"/>
      <c r="H30" s="79"/>
      <c r="I30" s="29"/>
    </row>
    <row r="31" spans="1:26" s="16" customFormat="1" ht="13.5" customHeight="1" x14ac:dyDescent="0.2">
      <c r="A31" s="28" t="s">
        <v>181</v>
      </c>
      <c r="B31" s="29" t="s">
        <v>184</v>
      </c>
      <c r="C31" s="79"/>
      <c r="D31" s="79"/>
      <c r="E31" s="79"/>
      <c r="F31" s="79"/>
      <c r="G31" s="79"/>
      <c r="H31" s="79"/>
      <c r="I31" s="29"/>
    </row>
    <row r="32" spans="1:26" s="16" customFormat="1" ht="13.5" customHeight="1" x14ac:dyDescent="0.2">
      <c r="A32" s="28" t="s">
        <v>182</v>
      </c>
      <c r="B32" s="29" t="s">
        <v>185</v>
      </c>
      <c r="C32" s="79"/>
      <c r="D32" s="79"/>
      <c r="E32" s="79"/>
      <c r="F32" s="79"/>
      <c r="G32" s="79"/>
      <c r="H32" s="79"/>
      <c r="I32" s="29"/>
    </row>
    <row r="33" spans="1:9" s="16" customFormat="1" ht="13.5" customHeight="1" x14ac:dyDescent="0.2">
      <c r="A33" s="28" t="s">
        <v>183</v>
      </c>
      <c r="B33" s="29" t="s">
        <v>186</v>
      </c>
      <c r="C33" s="79"/>
      <c r="D33" s="79"/>
      <c r="E33" s="79"/>
      <c r="F33" s="79"/>
      <c r="G33" s="79"/>
      <c r="H33" s="79"/>
      <c r="I33" s="29"/>
    </row>
    <row r="34" spans="1:9" s="16" customFormat="1" ht="54.75" customHeight="1" x14ac:dyDescent="0.2">
      <c r="A34" s="28" t="s">
        <v>24</v>
      </c>
      <c r="B34" s="29" t="s">
        <v>187</v>
      </c>
      <c r="C34" s="79"/>
      <c r="D34" s="79"/>
      <c r="E34" s="79"/>
      <c r="F34" s="79"/>
      <c r="G34" s="79"/>
      <c r="H34" s="79"/>
      <c r="I34" s="29"/>
    </row>
    <row r="35" spans="1:9" s="16" customFormat="1" ht="12.75" x14ac:dyDescent="0.2">
      <c r="A35" s="28" t="s">
        <v>25</v>
      </c>
      <c r="B35" s="29" t="s">
        <v>188</v>
      </c>
      <c r="C35" s="26"/>
      <c r="D35" s="26"/>
      <c r="E35" s="26"/>
      <c r="F35" s="26"/>
      <c r="G35" s="26"/>
      <c r="H35" s="26"/>
      <c r="I35" s="29"/>
    </row>
    <row r="36" spans="1:9" s="16" customFormat="1" ht="12" customHeight="1" x14ac:dyDescent="0.2">
      <c r="B36" s="19"/>
      <c r="C36" s="19"/>
      <c r="D36" s="14"/>
      <c r="E36" s="14"/>
      <c r="F36" s="14"/>
      <c r="G36" s="14"/>
    </row>
  </sheetData>
  <mergeCells count="10">
    <mergeCell ref="A6:I6"/>
    <mergeCell ref="A7:I7"/>
    <mergeCell ref="B9:B11"/>
    <mergeCell ref="A9:A11"/>
    <mergeCell ref="A5:I5"/>
    <mergeCell ref="C10:D10"/>
    <mergeCell ref="E10:E11"/>
    <mergeCell ref="F10:H10"/>
    <mergeCell ref="C9:H9"/>
    <mergeCell ref="I9:I11"/>
  </mergeCells>
  <phoneticPr fontId="1" type="noConversion"/>
  <pageMargins left="0.39370078740157483" right="0.31496062992125984" top="0.39" bottom="0.31496062992125984" header="0.19685039370078741" footer="0.19685039370078741"/>
  <pageSetup paperSize="9" scale="7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1-ИП ТС</vt:lpstr>
      <vt:lpstr>2-ИП ТС</vt:lpstr>
      <vt:lpstr>3-ИП ТС</vt:lpstr>
      <vt:lpstr>4-ИП ТС</vt:lpstr>
      <vt:lpstr>5-ИП ТС</vt:lpstr>
      <vt:lpstr>'1-ИП ТС'!Область_печати</vt:lpstr>
      <vt:lpstr>'2-ИП ТС'!Область_печати</vt:lpstr>
      <vt:lpstr>'3-ИП ТС'!Область_печати</vt:lpstr>
      <vt:lpstr>'4-ИП ТС'!Область_печати</vt:lpstr>
      <vt:lpstr>'5-ИП ТС'!Область_печати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Копышева М.C.</cp:lastModifiedBy>
  <cp:lastPrinted>2026-06-30T15:06:05Z</cp:lastPrinted>
  <dcterms:created xsi:type="dcterms:W3CDTF">2021-03-09T11:25:25Z</dcterms:created>
  <dcterms:modified xsi:type="dcterms:W3CDTF">2026-07-01T08:34:54Z</dcterms:modified>
</cp:coreProperties>
</file>