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Финплан\"/>
    </mc:Choice>
  </mc:AlternateContent>
  <bookViews>
    <workbookView xWindow="120" yWindow="1710" windowWidth="19320" windowHeight="11400"/>
  </bookViews>
  <sheets>
    <sheet name="Финплан" sheetId="1" r:id="rId1"/>
    <sheet name="Источники" sheetId="2" r:id="rId2"/>
  </sheets>
  <definedNames>
    <definedName name="Z_313A0E35_DC03_4BE6_9F24_AFE6199774B4_.wvu.PrintArea" localSheetId="1" hidden="1">Источники!$A$1:$G$53</definedName>
    <definedName name="Z_313A0E35_DC03_4BE6_9F24_AFE6199774B4_.wvu.PrintArea" localSheetId="0" hidden="1">Финплан!$A$1:$H$14</definedName>
    <definedName name="Z_313A0E35_DC03_4BE6_9F24_AFE6199774B4_.wvu.PrintTitles" localSheetId="1" hidden="1">Источники!$18:$18</definedName>
    <definedName name="Z_313A0E35_DC03_4BE6_9F24_AFE6199774B4_.wvu.Rows" localSheetId="0" hidden="1">Финплан!$14:$14</definedName>
    <definedName name="Z_54FB15DD_CF7C_4C7F_A4E1_9E6833FEB9B8_.wvu.PrintArea" localSheetId="1" hidden="1">Источники!$A$1:$K$53</definedName>
    <definedName name="Z_54FB15DD_CF7C_4C7F_A4E1_9E6833FEB9B8_.wvu.PrintArea" localSheetId="0" hidden="1">Финплан!$A$1:$K$89</definedName>
    <definedName name="Z_54FB15DD_CF7C_4C7F_A4E1_9E6833FEB9B8_.wvu.PrintTitles" localSheetId="1" hidden="1">Источники!$18:$18</definedName>
    <definedName name="Z_A487EA70_5879_4412_A46F_955FCB209695_.wvu.Cols" localSheetId="1" hidden="1">Источники!#REF!</definedName>
    <definedName name="Z_A487EA70_5879_4412_A46F_955FCB209695_.wvu.Cols" localSheetId="0" hidden="1">Финплан!#REF!</definedName>
    <definedName name="Z_A487EA70_5879_4412_A46F_955FCB209695_.wvu.PrintArea" localSheetId="1" hidden="1">Источники!$A$1:$G$53</definedName>
    <definedName name="Z_A487EA70_5879_4412_A46F_955FCB209695_.wvu.PrintArea" localSheetId="0" hidden="1">Финплан!$A$1:$H$14</definedName>
    <definedName name="Z_A487EA70_5879_4412_A46F_955FCB209695_.wvu.PrintTitles" localSheetId="1" hidden="1">Источники!$18:$18</definedName>
    <definedName name="Z_A487EA70_5879_4412_A46F_955FCB209695_.wvu.Rows" localSheetId="0" hidden="1">Финплан!$14:$14</definedName>
    <definedName name="Z_A6676090_F37E_4926_9EDA_0DCDF5A95D6E_.wvu.PrintArea" localSheetId="1" hidden="1">Источники!$A$1:$K$97</definedName>
    <definedName name="Z_A6676090_F37E_4926_9EDA_0DCDF5A95D6E_.wvu.PrintArea" localSheetId="0" hidden="1">Финплан!$A$1:$K$362</definedName>
    <definedName name="Z_A6676090_F37E_4926_9EDA_0DCDF5A95D6E_.wvu.PrintTitles" localSheetId="1" hidden="1">Источники!$18:$18</definedName>
    <definedName name="Z_A6676090_F37E_4926_9EDA_0DCDF5A95D6E_.wvu.Rows" localSheetId="0" hidden="1">Финплан!$314:$362</definedName>
    <definedName name="Z_B132F6C4_F9D8_45E6_9EBF_6782EA84A7E7_.wvu.PrintArea" localSheetId="1" hidden="1">Источники!$A$1:$K$98</definedName>
    <definedName name="Z_B132F6C4_F9D8_45E6_9EBF_6782EA84A7E7_.wvu.PrintArea" localSheetId="0" hidden="1">Финплан!$A$1:$K$362</definedName>
    <definedName name="Z_B132F6C4_F9D8_45E6_9EBF_6782EA84A7E7_.wvu.PrintTitles" localSheetId="1" hidden="1">Источники!$18:$18</definedName>
    <definedName name="Z_B6C880A5_0CE8_4006_94A1_E08A7BE3DCF6_.wvu.PrintArea" localSheetId="1" hidden="1">Источники!$A$1:$K$98</definedName>
    <definedName name="Z_B6C880A5_0CE8_4006_94A1_E08A7BE3DCF6_.wvu.PrintArea" localSheetId="0" hidden="1">Финплан!$A$1:$K$362</definedName>
    <definedName name="Z_B6C880A5_0CE8_4006_94A1_E08A7BE3DCF6_.wvu.PrintTitles" localSheetId="1" hidden="1">Источники!$18:$18</definedName>
    <definedName name="_xlnm.Print_Titles" localSheetId="1">Источники!$18:$18</definedName>
    <definedName name="_xlnm.Print_Area" localSheetId="1">Источники!$A$1:$K$53</definedName>
    <definedName name="_xlnm.Print_Area" localSheetId="0">Финплан!$A$1:$K$89</definedName>
  </definedNames>
  <calcPr calcId="152511" iterate="1"/>
  <customWorkbookViews>
    <customWorkbookView name="Муравьева Татьяна Евгеньевна - Личное представление" guid="{54FB15DD-CF7C-4C7F-A4E1-9E6833FEB9B8}" mergeInterval="0" personalView="1" maximized="1" xWindow="-8" yWindow="-8" windowWidth="1936" windowHeight="1056" activeSheetId="2"/>
    <customWorkbookView name="Тарутина Анна Сергеевна - Личное представление" guid="{A6676090-F37E-4926-9EDA-0DCDF5A95D6E}" mergeInterval="0" personalView="1" maximized="1" xWindow="-8" yWindow="-8" windowWidth="1936" windowHeight="1056" activeSheetId="1"/>
    <customWorkbookView name="Носкова Алевтина Евгеньевна - Личное представление" guid="{313A0E35-DC03-4BE6-9F24-AFE6199774B4}" mergeInterval="0" personalView="1" maximized="1" windowWidth="1639" windowHeight="720" activeSheetId="2"/>
    <customWorkbookView name="Гагаева Елена Витальевна - Личное представление" guid="{A487EA70-5879-4412-A46F-955FCB209695}" mergeInterval="0" personalView="1" maximized="1" windowWidth="1916" windowHeight="815" activeSheetId="1"/>
    <customWorkbookView name="Рахимова Анна Германовна - Личное представление" guid="{B6C880A5-0CE8-4006-94A1-E08A7BE3DCF6}" mergeInterval="0" personalView="1" maximized="1" windowWidth="1916" windowHeight="814" activeSheetId="1"/>
    <customWorkbookView name="Егорова Анна Андреевна - Личное представление" guid="{B132F6C4-F9D8-45E6-9EBF-6782EA84A7E7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D35" i="2" l="1"/>
  <c r="H35" i="2"/>
  <c r="J35" i="2" s="1"/>
  <c r="F35" i="2"/>
  <c r="D70" i="2" l="1"/>
  <c r="E70" i="2"/>
  <c r="F70" i="2"/>
  <c r="G70" i="2"/>
  <c r="H70" i="2"/>
  <c r="I70" i="2"/>
  <c r="D61" i="2"/>
  <c r="E61" i="2"/>
  <c r="E60" i="2" s="1"/>
  <c r="F61" i="2"/>
  <c r="G61" i="2"/>
  <c r="G60" i="2" s="1"/>
  <c r="H61" i="2"/>
  <c r="I61" i="2"/>
  <c r="I60" i="2" s="1"/>
  <c r="D60" i="2"/>
  <c r="D56" i="2"/>
  <c r="E56" i="2"/>
  <c r="F56" i="2"/>
  <c r="G56" i="2"/>
  <c r="H56" i="2"/>
  <c r="I56" i="2"/>
  <c r="D47" i="2"/>
  <c r="D46" i="2" s="1"/>
  <c r="E47" i="2"/>
  <c r="E46" i="2" s="1"/>
  <c r="F47" i="2"/>
  <c r="F46" i="2" s="1"/>
  <c r="G47" i="2"/>
  <c r="G46" i="2" s="1"/>
  <c r="H47" i="2"/>
  <c r="H46" i="2" s="1"/>
  <c r="I47" i="2"/>
  <c r="I46" i="2"/>
  <c r="H60" i="2" l="1"/>
  <c r="D45" i="2"/>
  <c r="D22" i="2"/>
  <c r="D21" i="2" s="1"/>
  <c r="F60" i="2"/>
  <c r="E40" i="2"/>
  <c r="F40" i="2"/>
  <c r="G40" i="2"/>
  <c r="H40" i="2"/>
  <c r="I40" i="2"/>
  <c r="D40" i="2"/>
  <c r="E22" i="2"/>
  <c r="E21" i="2" s="1"/>
  <c r="F22" i="2"/>
  <c r="F21" i="2" s="1"/>
  <c r="G22" i="2"/>
  <c r="H22" i="2"/>
  <c r="H21" i="2" s="1"/>
  <c r="I22" i="2"/>
  <c r="I21" i="2" s="1"/>
  <c r="D94" i="2"/>
  <c r="E94" i="2"/>
  <c r="F94" i="2"/>
  <c r="G94" i="2"/>
  <c r="H94" i="2"/>
  <c r="I94" i="2"/>
  <c r="D90" i="2"/>
  <c r="E90" i="2"/>
  <c r="E89" i="2" s="1"/>
  <c r="F90" i="2"/>
  <c r="F89" i="2" s="1"/>
  <c r="G90" i="2"/>
  <c r="H90" i="2"/>
  <c r="I90" i="2"/>
  <c r="D89" i="2"/>
  <c r="G89" i="2"/>
  <c r="D77" i="2"/>
  <c r="E77" i="2"/>
  <c r="F77" i="2"/>
  <c r="G77" i="2"/>
  <c r="H77" i="2"/>
  <c r="I77" i="2"/>
  <c r="K97" i="2"/>
  <c r="J97" i="2"/>
  <c r="K96" i="2"/>
  <c r="J96" i="2"/>
  <c r="K95" i="2"/>
  <c r="K94" i="2" s="1"/>
  <c r="J95" i="2"/>
  <c r="J94" i="2" s="1"/>
  <c r="J89" i="2" s="1"/>
  <c r="K93" i="2"/>
  <c r="J93" i="2"/>
  <c r="K92" i="2"/>
  <c r="J92" i="2"/>
  <c r="K91" i="2"/>
  <c r="K90" i="2" s="1"/>
  <c r="J91" i="2"/>
  <c r="J90" i="2" s="1"/>
  <c r="K88" i="2"/>
  <c r="J88" i="2"/>
  <c r="K87" i="2"/>
  <c r="J87" i="2"/>
  <c r="K86" i="2"/>
  <c r="J86" i="2"/>
  <c r="K85" i="2"/>
  <c r="J85" i="2"/>
  <c r="K84" i="2"/>
  <c r="J84" i="2"/>
  <c r="K83" i="2"/>
  <c r="J83" i="2"/>
  <c r="K82" i="2"/>
  <c r="J82" i="2"/>
  <c r="K81" i="2"/>
  <c r="J81" i="2"/>
  <c r="K80" i="2"/>
  <c r="J80" i="2"/>
  <c r="K79" i="2"/>
  <c r="J79" i="2"/>
  <c r="J77" i="2" s="1"/>
  <c r="K78" i="2"/>
  <c r="K77" i="2" s="1"/>
  <c r="J78" i="2"/>
  <c r="K76" i="2"/>
  <c r="J76" i="2"/>
  <c r="K75" i="2"/>
  <c r="J75" i="2"/>
  <c r="K74" i="2"/>
  <c r="J74" i="2"/>
  <c r="K73" i="2"/>
  <c r="J73" i="2"/>
  <c r="K72" i="2"/>
  <c r="J72" i="2"/>
  <c r="K71" i="2"/>
  <c r="K70" i="2" s="1"/>
  <c r="J71" i="2"/>
  <c r="J70" i="2" s="1"/>
  <c r="K69" i="2"/>
  <c r="J69" i="2"/>
  <c r="K68" i="2"/>
  <c r="J68" i="2"/>
  <c r="K67" i="2"/>
  <c r="J67" i="2"/>
  <c r="K66" i="2"/>
  <c r="J66" i="2"/>
  <c r="K65" i="2"/>
  <c r="J65" i="2"/>
  <c r="K64" i="2"/>
  <c r="J64" i="2"/>
  <c r="K63" i="2"/>
  <c r="J63" i="2"/>
  <c r="K62" i="2"/>
  <c r="K61" i="2" s="1"/>
  <c r="J62" i="2"/>
  <c r="J61" i="2" s="1"/>
  <c r="K59" i="2"/>
  <c r="J59" i="2"/>
  <c r="K58" i="2"/>
  <c r="J58" i="2"/>
  <c r="K57" i="2"/>
  <c r="J57" i="2"/>
  <c r="J56" i="2" s="1"/>
  <c r="K55" i="2"/>
  <c r="J55" i="2"/>
  <c r="K54" i="2"/>
  <c r="J54" i="2"/>
  <c r="K53" i="2"/>
  <c r="J53" i="2"/>
  <c r="K52" i="2"/>
  <c r="J52" i="2"/>
  <c r="K51" i="2"/>
  <c r="J51" i="2"/>
  <c r="K50" i="2"/>
  <c r="J50" i="2"/>
  <c r="K49" i="2"/>
  <c r="J49" i="2"/>
  <c r="K48" i="2"/>
  <c r="J48" i="2"/>
  <c r="E45" i="2"/>
  <c r="F45" i="2"/>
  <c r="G45" i="2"/>
  <c r="H45" i="2"/>
  <c r="I45" i="2"/>
  <c r="J23" i="2"/>
  <c r="K23" i="2"/>
  <c r="K22" i="2" s="1"/>
  <c r="K21" i="2" s="1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K35" i="2"/>
  <c r="J36" i="2"/>
  <c r="K36" i="2"/>
  <c r="J37" i="2"/>
  <c r="K37" i="2"/>
  <c r="J38" i="2"/>
  <c r="K38" i="2"/>
  <c r="J39" i="2"/>
  <c r="K39" i="2"/>
  <c r="J41" i="2"/>
  <c r="J40" i="2" s="1"/>
  <c r="K41" i="2"/>
  <c r="K40" i="2" s="1"/>
  <c r="J42" i="2"/>
  <c r="K42" i="2"/>
  <c r="J43" i="2"/>
  <c r="K43" i="2"/>
  <c r="J44" i="2"/>
  <c r="K44" i="2"/>
  <c r="G21" i="2"/>
  <c r="K89" i="2" l="1"/>
  <c r="J60" i="2"/>
  <c r="K60" i="2"/>
  <c r="J47" i="2"/>
  <c r="J46" i="2" s="1"/>
  <c r="J45" i="2" s="1"/>
  <c r="J22" i="2"/>
  <c r="J21" i="2" s="1"/>
  <c r="K47" i="2"/>
  <c r="K46" i="2" s="1"/>
  <c r="K45" i="2" s="1"/>
  <c r="K20" i="2" s="1"/>
  <c r="K19" i="2" s="1"/>
  <c r="K56" i="2"/>
  <c r="I89" i="2"/>
  <c r="H89" i="2"/>
  <c r="F20" i="2"/>
  <c r="I20" i="2"/>
  <c r="I19" i="2" s="1"/>
  <c r="E20" i="2"/>
  <c r="E19" i="2" s="1"/>
  <c r="H20" i="2"/>
  <c r="D20" i="2"/>
  <c r="G20" i="2"/>
  <c r="G19" i="2" s="1"/>
  <c r="J20" i="2" l="1"/>
  <c r="J19" i="2" s="1"/>
</calcChain>
</file>

<file path=xl/sharedStrings.xml><?xml version="1.0" encoding="utf-8"?>
<sst xmlns="http://schemas.openxmlformats.org/spreadsheetml/2006/main" count="2714" uniqueCount="698">
  <si>
    <t>к приказу Минэнерго России</t>
  </si>
  <si>
    <t>Финансовый план</t>
  </si>
  <si>
    <t xml:space="preserve">         фирменное наименование субъекта электроэнергетики</t>
  </si>
  <si>
    <t xml:space="preserve">                    период реализации инвестиционной программы</t>
  </si>
  <si>
    <t>Показатель</t>
  </si>
  <si>
    <t>План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</si>
  <si>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</si>
  <si>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</si>
  <si>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</si>
  <si>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</si>
  <si>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</si>
  <si>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</si>
  <si>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</si>
  <si>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</si>
  <si>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</si>
  <si>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</si>
  <si>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</si>
  <si>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</si>
  <si>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Поступления от реализации имущества и имущественных прав</t>
  </si>
  <si>
    <t>Сальдо денежных средств по прочей деятельности</t>
  </si>
  <si>
    <t>Приобретение нематериальных активов</t>
  </si>
  <si>
    <t>Процентные поступления</t>
  </si>
  <si>
    <t>на рефинансирование кредитов и займов</t>
  </si>
  <si>
    <t>из нее просроченная</t>
  </si>
  <si>
    <t>Количество условных единиц обслуживаемого электросетевого оборудования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</si>
  <si>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</si>
  <si>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</si>
  <si>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Прибыль, направляемая на инвестиции, в том числе:</t>
  </si>
  <si>
    <t>от технологического присоединения, в том числе</t>
  </si>
  <si>
    <t>авансовое использование прибыли</t>
  </si>
  <si>
    <t>Прочие собственные средства всего, в том числе: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</si>
  <si>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</si>
  <si>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</si>
  <si>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</si>
  <si>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</si>
  <si>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</si>
  <si>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</si>
  <si>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</si>
  <si>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млн рублей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</si>
  <si>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</si>
  <si>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</si>
  <si>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</si>
  <si>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</si>
  <si>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>ООО "Энергосбытовая компания Гарант"</t>
  </si>
  <si>
    <t xml:space="preserve">ООО "Энергосбытовая компания Гарант" </t>
  </si>
  <si>
    <t xml:space="preserve"> N п/п</t>
  </si>
  <si>
    <t>Ед. изм.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</si>
  <si>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</si>
  <si>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</si>
  <si>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Предложение по корректировке утвержденного плана</t>
  </si>
  <si>
    <t xml:space="preserve"> I</t>
  </si>
  <si>
    <t>БЮДЖЕТ ДОХОДОВ И РАСХОДОВ</t>
  </si>
  <si>
    <t xml:space="preserve"> 1</t>
  </si>
  <si>
    <t>Выручка от реализации товаров (работ, услуг) всего, в том числе*:</t>
  </si>
  <si>
    <t xml:space="preserve"> 1.1</t>
  </si>
  <si>
    <t>Производство и поставка электрической энергии и мощности всего, в том числе:</t>
  </si>
  <si>
    <t xml:space="preserve"> 1.1.1</t>
  </si>
  <si>
    <t>производство и поставка электрической энергии на оптовом рынке электрической энергии и мощности</t>
  </si>
  <si>
    <t xml:space="preserve"> 1.1.2</t>
  </si>
  <si>
    <t>производство и поставка электрической мощности на оптовом рынке электрической энергии и мощности</t>
  </si>
  <si>
    <t xml:space="preserve"> 1.1.3</t>
  </si>
  <si>
    <t>производство и поставка электрической энергии (мощности) на розничных рынках электрической энергии</t>
  </si>
  <si>
    <t xml:space="preserve"> 1.2</t>
  </si>
  <si>
    <t>Производство и поставка тепловой энергии (мощности)</t>
  </si>
  <si>
    <t xml:space="preserve"> 1.3</t>
  </si>
  <si>
    <t>Оказание услуг по передаче электрической энергии</t>
  </si>
  <si>
    <t xml:space="preserve"> 1.4</t>
  </si>
  <si>
    <t>Оказание услуг по передаче тепловой энергии, теплоносителя</t>
  </si>
  <si>
    <t xml:space="preserve"> 1.5</t>
  </si>
  <si>
    <t>Оказание услуг по технологическому присоединению</t>
  </si>
  <si>
    <t xml:space="preserve"> 1.6</t>
  </si>
  <si>
    <t>Реализация электрической энергии и мощности</t>
  </si>
  <si>
    <t xml:space="preserve"> 1.7</t>
  </si>
  <si>
    <t>Реализация тепловой энергии (мощности)</t>
  </si>
  <si>
    <t xml:space="preserve"> 1.8</t>
  </si>
  <si>
    <t>Оказание услуг по оперативно-диспетчерскому управлению в электроэнергетике всего, в том числе:</t>
  </si>
  <si>
    <t xml:space="preserve"> 1.8.1</t>
  </si>
  <si>
    <t>в части управления технологическими режимами</t>
  </si>
  <si>
    <t xml:space="preserve"> 1.8.2</t>
  </si>
  <si>
    <t>в части обеспечения надежности</t>
  </si>
  <si>
    <t xml:space="preserve"> 1.9</t>
  </si>
  <si>
    <t>Прочая деятельность</t>
  </si>
  <si>
    <t xml:space="preserve"> II</t>
  </si>
  <si>
    <t>Себестоимость товаров (работ, услуг), коммерческие и управленческие расходы всего, в том числе:</t>
  </si>
  <si>
    <t xml:space="preserve"> 2.1</t>
  </si>
  <si>
    <t xml:space="preserve"> 2.1.1</t>
  </si>
  <si>
    <t xml:space="preserve"> 2.1.2</t>
  </si>
  <si>
    <t xml:space="preserve"> 2.1.3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</si>
  <si>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</si>
  <si>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</si>
  <si>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</si>
  <si>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</si>
  <si>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</si>
  <si>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</si>
  <si>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</si>
  <si>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2.8.1</t>
  </si>
  <si>
    <t xml:space="preserve"> 2.8.2</t>
  </si>
  <si>
    <t xml:space="preserve"> 2.9</t>
  </si>
  <si>
    <t xml:space="preserve"> 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</si>
  <si>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</si>
  <si>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</si>
  <si>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</si>
  <si>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 xml:space="preserve"> 2.1.2.1</t>
  </si>
  <si>
    <t>покупная электрическая энергия (мощность) всего, в том числе:</t>
  </si>
  <si>
    <t xml:space="preserve"> 2.1.2.1.1</t>
  </si>
  <si>
    <t>на технологические цели, включая энергию на компенсацию потерь при ее передаче</t>
  </si>
  <si>
    <t xml:space="preserve"> 2.1.2.1.2</t>
  </si>
  <si>
    <t>для последующей перепродажи</t>
  </si>
  <si>
    <t xml:space="preserve"> 2.1.2.2</t>
  </si>
  <si>
    <t>покупная тепловая энергия (мощность)</t>
  </si>
  <si>
    <t>сырье, материалы, запасные части, инструменты</t>
  </si>
  <si>
    <t xml:space="preserve"> 2.1.4</t>
  </si>
  <si>
    <t>прочие материальные расходы</t>
  </si>
  <si>
    <t xml:space="preserve"> II.II</t>
  </si>
  <si>
    <t>Работы и услуги производственного характера всего, в том числе:</t>
  </si>
  <si>
    <t xml:space="preserve"> 2.2.1</t>
  </si>
  <si>
    <t>услуги по передаче электрической энергии по единой (национальной) общероссийской электрической сети</t>
  </si>
  <si>
    <t xml:space="preserve"> 2.2.2</t>
  </si>
  <si>
    <t>услуги по передаче электрической энергии по сетям территориальной сетевой организации</t>
  </si>
  <si>
    <t xml:space="preserve"> 2.2.3</t>
  </si>
  <si>
    <t>услуги по передаче тепловой энергии, теплоносителя</t>
  </si>
  <si>
    <t xml:space="preserve"> 2.2.4</t>
  </si>
  <si>
    <t>услуги инфраструктурных организаций*****</t>
  </si>
  <si>
    <t xml:space="preserve"> 2.2.5</t>
  </si>
  <si>
    <t>прочие услуги производственного характера</t>
  </si>
  <si>
    <t xml:space="preserve"> II.III</t>
  </si>
  <si>
    <t>Расходы на оплату труда с учетом страховых взносов</t>
  </si>
  <si>
    <t xml:space="preserve"> II.IV</t>
  </si>
  <si>
    <t>Амортизация основных средств и нематериальных активов</t>
  </si>
  <si>
    <t xml:space="preserve"> II.V</t>
  </si>
  <si>
    <t>Налоги и сборы всего, в том числе:</t>
  </si>
  <si>
    <t xml:space="preserve"> 2.5.1</t>
  </si>
  <si>
    <t>налог на имущество организации</t>
  </si>
  <si>
    <t xml:space="preserve"> 2.5.2</t>
  </si>
  <si>
    <t xml:space="preserve"> II.VI</t>
  </si>
  <si>
    <t>Прочие расходы всего, в том числе:</t>
  </si>
  <si>
    <t xml:space="preserve"> 2.6.1</t>
  </si>
  <si>
    <t>работы и услуги непроизводственного характера</t>
  </si>
  <si>
    <t xml:space="preserve"> 2.6.2</t>
  </si>
  <si>
    <t>арендная плата, лизинговые платежи</t>
  </si>
  <si>
    <t xml:space="preserve"> 2.6.3</t>
  </si>
  <si>
    <t>иные прочие расходы</t>
  </si>
  <si>
    <t xml:space="preserve"> II.VII</t>
  </si>
  <si>
    <t>Иные сведения:</t>
  </si>
  <si>
    <t xml:space="preserve"> 2.7.1</t>
  </si>
  <si>
    <t xml:space="preserve"> 2.7.2</t>
  </si>
  <si>
    <t xml:space="preserve"> 2.7.3</t>
  </si>
  <si>
    <t xml:space="preserve"> III</t>
  </si>
  <si>
    <t>Прибыль (убыток) от продаж (строка I - строка II) всего, в том числе:</t>
  </si>
  <si>
    <t xml:space="preserve"> 3.1</t>
  </si>
  <si>
    <t xml:space="preserve"> 3.1.1</t>
  </si>
  <si>
    <t xml:space="preserve"> 3.1.2</t>
  </si>
  <si>
    <t xml:space="preserve"> 3.1.3</t>
  </si>
  <si>
    <t xml:space="preserve"> 3.2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</si>
  <si>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</si>
  <si>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</si>
  <si>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</si>
  <si>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</si>
  <si>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</si>
  <si>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 3.8</t>
  </si>
  <si>
    <t xml:space="preserve"> 3.8.1</t>
  </si>
  <si>
    <t xml:space="preserve"> 3.8.2</t>
  </si>
  <si>
    <t xml:space="preserve"> 3.9</t>
  </si>
  <si>
    <t xml:space="preserve"> IV</t>
  </si>
  <si>
    <t>Прочие доходы и расходы (сальдо) (строка 4.1 - строка 4.2)</t>
  </si>
  <si>
    <t xml:space="preserve"> 4.1</t>
  </si>
  <si>
    <t>Прочие доходы всего, в том числе:</t>
  </si>
  <si>
    <t xml:space="preserve"> 4.1.1</t>
  </si>
  <si>
    <t>доходы от участия в других организациях</t>
  </si>
  <si>
    <t xml:space="preserve"> 4.1.2</t>
  </si>
  <si>
    <t>проценты к получению</t>
  </si>
  <si>
    <t xml:space="preserve"> 4.1.3</t>
  </si>
  <si>
    <t>восстановление резервов всего, в том числе:</t>
  </si>
  <si>
    <t xml:space="preserve"> 4.1.3.1</t>
  </si>
  <si>
    <t>по сомнительным долгам</t>
  </si>
  <si>
    <t xml:space="preserve"> 4.1.4</t>
  </si>
  <si>
    <t>прочие внереализационные доходы</t>
  </si>
  <si>
    <t xml:space="preserve"> 4.2</t>
  </si>
  <si>
    <t xml:space="preserve"> 4.2.1</t>
  </si>
  <si>
    <t>расходы, связанные с персоналом</t>
  </si>
  <si>
    <t xml:space="preserve"> 4.2.2</t>
  </si>
  <si>
    <t>проценты к уплате</t>
  </si>
  <si>
    <t xml:space="preserve"> 4.2.3</t>
  </si>
  <si>
    <t>создание резервов всего, в том числе:</t>
  </si>
  <si>
    <t xml:space="preserve"> 4.2.3.1</t>
  </si>
  <si>
    <t xml:space="preserve"> 4.2.4</t>
  </si>
  <si>
    <t>прочие внереализационные расходы</t>
  </si>
  <si>
    <t xml:space="preserve"> V</t>
  </si>
  <si>
    <t>Прибыль (убыток) до налогообложения (строка III + строка IV) всего, в том числе:</t>
  </si>
  <si>
    <t xml:space="preserve"> 5.1</t>
  </si>
  <si>
    <t>Производство и поставка электрической энергии на оптовом рынке электрической энергии и мощности</t>
  </si>
  <si>
    <t xml:space="preserve"> 5.1.1</t>
  </si>
  <si>
    <t xml:space="preserve"> 5.1.2</t>
  </si>
  <si>
    <t xml:space="preserve"> 5.1.3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</si>
  <si>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</si>
  <si>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</si>
  <si>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</si>
  <si>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</si>
  <si>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</si>
  <si>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</si>
  <si>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</si>
  <si>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5.8.1</t>
  </si>
  <si>
    <t xml:space="preserve"> 5.8.2</t>
  </si>
  <si>
    <t xml:space="preserve"> 5.9</t>
  </si>
  <si>
    <t xml:space="preserve"> VI</t>
  </si>
  <si>
    <t>Налог на прибыль всего, в том числе:</t>
  </si>
  <si>
    <t xml:space="preserve"> 6.1</t>
  </si>
  <si>
    <t xml:space="preserve"> 6.1.1</t>
  </si>
  <si>
    <t xml:space="preserve"> 6.1.2</t>
  </si>
  <si>
    <t xml:space="preserve"> 6.1.3</t>
  </si>
  <si>
    <t xml:space="preserve"> 6.2</t>
  </si>
  <si>
    <t>Производство и поставка тепловой энергии (мощности);</t>
  </si>
  <si>
    <t xml:space="preserve"> 6.3</t>
  </si>
  <si>
    <t>Оказание услуг по передаче электрической энергии;</t>
  </si>
  <si>
    <t xml:space="preserve"> 6.4</t>
  </si>
  <si>
    <t>Оказание услуг по передаче тепловой энергии, теплоносителя;</t>
  </si>
  <si>
    <t xml:space="preserve"> 6.5</t>
  </si>
  <si>
    <t>Оказание услуг по технологическому присоединению;</t>
  </si>
  <si>
    <t xml:space="preserve"> 6.6</t>
  </si>
  <si>
    <t>Реализация электрической энергии и мощности;</t>
  </si>
  <si>
    <t xml:space="preserve"> 6.7</t>
  </si>
  <si>
    <t>Реализации тепловой энергии (мощности);</t>
  </si>
  <si>
    <t xml:space="preserve"> 6.8</t>
  </si>
  <si>
    <t xml:space="preserve"> 6.8.1</t>
  </si>
  <si>
    <t xml:space="preserve"> 6.8.2</t>
  </si>
  <si>
    <t xml:space="preserve"> 6.9</t>
  </si>
  <si>
    <t>Прочая деятельность;</t>
  </si>
  <si>
    <t xml:space="preserve"> VII</t>
  </si>
  <si>
    <t>Чистая прибыль (убыток) всего, в том числе:</t>
  </si>
  <si>
    <t xml:space="preserve"> 7.1</t>
  </si>
  <si>
    <t xml:space="preserve"> 7.1.1</t>
  </si>
  <si>
    <t xml:space="preserve"> 7.1.2</t>
  </si>
  <si>
    <t xml:space="preserve"> 7.1.3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</si>
  <si>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</si>
  <si>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</si>
  <si>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</si>
  <si>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</si>
  <si>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</si>
  <si>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</si>
  <si>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7.8</t>
  </si>
  <si>
    <t xml:space="preserve"> 7.8.1</t>
  </si>
  <si>
    <t>-</t>
  </si>
  <si>
    <t xml:space="preserve"> 7.8.2</t>
  </si>
  <si>
    <t xml:space="preserve"> 7.9</t>
  </si>
  <si>
    <t xml:space="preserve"> VIII</t>
  </si>
  <si>
    <t xml:space="preserve"> 8.1</t>
  </si>
  <si>
    <t>На инвестиции</t>
  </si>
  <si>
    <t xml:space="preserve"> 8.2</t>
  </si>
  <si>
    <t xml:space="preserve"> 8.3</t>
  </si>
  <si>
    <t xml:space="preserve"> 8.4</t>
  </si>
  <si>
    <t>Остаток на развитие</t>
  </si>
  <si>
    <t xml:space="preserve"> IX</t>
  </si>
  <si>
    <t xml:space="preserve"> 9.1</t>
  </si>
  <si>
    <t>Прибыль до налогообложения без учета процентов к уплате и амортизации (строка V+ строка 4.2.2 + строка II.IV)</t>
  </si>
  <si>
    <t xml:space="preserve"> 9.2</t>
  </si>
  <si>
    <t>Долг (кредиты и займы) на начало периода всего, в том числе:</t>
  </si>
  <si>
    <t xml:space="preserve"> 9.2.1</t>
  </si>
  <si>
    <t>краткосрочные кредиты и займы на начало периода</t>
  </si>
  <si>
    <t xml:space="preserve"> 9.3</t>
  </si>
  <si>
    <t>Долг (кредиты и займы) на конец периода, в том числе</t>
  </si>
  <si>
    <t xml:space="preserve"> 9.3.1</t>
  </si>
  <si>
    <t>краткосрочные кредиты и займы на конец периода</t>
  </si>
  <si>
    <t xml:space="preserve"> 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</si>
  <si>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</si>
  <si>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</si>
  <si>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 xml:space="preserve"> X</t>
  </si>
  <si>
    <t>Поступления от текущих операций всего, в том числе:</t>
  </si>
  <si>
    <t xml:space="preserve"> 10.1</t>
  </si>
  <si>
    <t xml:space="preserve"> 10.1.1</t>
  </si>
  <si>
    <t xml:space="preserve"> 10.1.2</t>
  </si>
  <si>
    <t xml:space="preserve"> 10.1.3</t>
  </si>
  <si>
    <t xml:space="preserve"> 10.2</t>
  </si>
  <si>
    <t xml:space="preserve"> 10.3</t>
  </si>
  <si>
    <t xml:space="preserve"> 10.4</t>
  </si>
  <si>
    <t xml:space="preserve"> 10.5</t>
  </si>
  <si>
    <t xml:space="preserve"> 10.6</t>
  </si>
  <si>
    <t xml:space="preserve"> 10.7</t>
  </si>
  <si>
    <t>Реализации тепловой энергии (мощности)</t>
  </si>
  <si>
    <t xml:space="preserve"> 10.8</t>
  </si>
  <si>
    <t>млy рублей</t>
  </si>
  <si>
    <t xml:space="preserve"> 10.8.1</t>
  </si>
  <si>
    <t xml:space="preserve"> 10.8.2</t>
  </si>
  <si>
    <t xml:space="preserve"> 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</si>
  <si>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</si>
  <si>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 xml:space="preserve"> 10.9.1</t>
  </si>
  <si>
    <t>за счет средств федерального бюджета</t>
  </si>
  <si>
    <t xml:space="preserve"> 10.9.2</t>
  </si>
  <si>
    <t>за счет средств консолидированного бюджета субъекта Российской Федерации</t>
  </si>
  <si>
    <t xml:space="preserve"> 10.10</t>
  </si>
  <si>
    <t xml:space="preserve"> XI</t>
  </si>
  <si>
    <t>Платежи по текущим операциям всего, в том числе:</t>
  </si>
  <si>
    <t xml:space="preserve"> 11.1</t>
  </si>
  <si>
    <t>Оплата поставщикам топлива</t>
  </si>
  <si>
    <t xml:space="preserve"> 11.2</t>
  </si>
  <si>
    <t>Оплата покупной энергии всего, в том числе:</t>
  </si>
  <si>
    <t xml:space="preserve"> 11.2.1</t>
  </si>
  <si>
    <t>на оптовом рынке электрической энергии и мощности</t>
  </si>
  <si>
    <t xml:space="preserve"> 11.2.2</t>
  </si>
  <si>
    <t>на розничных рынках электрической энергии</t>
  </si>
  <si>
    <t xml:space="preserve"> 11.2.3</t>
  </si>
  <si>
    <t>на компенсацию потерь</t>
  </si>
  <si>
    <t xml:space="preserve"> 11.3</t>
  </si>
  <si>
    <t>Оплата услуг по передаче электрической энергии по единой (национальной) общероссийской электрической сети</t>
  </si>
  <si>
    <t xml:space="preserve"> 11.4</t>
  </si>
  <si>
    <t>Оплата услуг по передаче электрической энергии по сетям территориальных сетевых организаций</t>
  </si>
  <si>
    <t xml:space="preserve"> 11.5</t>
  </si>
  <si>
    <t>Оплата услуг по передаче тепловой энергии, теплоносителя</t>
  </si>
  <si>
    <t xml:space="preserve"> 11.6</t>
  </si>
  <si>
    <t>Оплата труда</t>
  </si>
  <si>
    <t xml:space="preserve"> 11.7</t>
  </si>
  <si>
    <t>Страховые взносы</t>
  </si>
  <si>
    <t xml:space="preserve"> 11.8</t>
  </si>
  <si>
    <t>Оплата налогов и сборов всего, в том числе:</t>
  </si>
  <si>
    <t xml:space="preserve"> 11.8.1</t>
  </si>
  <si>
    <t>налог на прибыль</t>
  </si>
  <si>
    <t xml:space="preserve"> 11.9</t>
  </si>
  <si>
    <t>Оплата сырья, материалов, запасных частей, инструментов</t>
  </si>
  <si>
    <t xml:space="preserve"> 11.10</t>
  </si>
  <si>
    <t>Оплата прочих услуг производственного характера</t>
  </si>
  <si>
    <t xml:space="preserve"> 11.11</t>
  </si>
  <si>
    <t>Арендная плата и лизинговые платежи</t>
  </si>
  <si>
    <t xml:space="preserve"> 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</si>
  <si>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</si>
  <si>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11.13</t>
  </si>
  <si>
    <t>Прочие платежи по текущей деятельности</t>
  </si>
  <si>
    <t xml:space="preserve"> XII</t>
  </si>
  <si>
    <t>Поступления от инвестиционных операций всего, в том числе:</t>
  </si>
  <si>
    <t xml:space="preserve"> 12.1</t>
  </si>
  <si>
    <t xml:space="preserve"> 12.2</t>
  </si>
  <si>
    <t>Поступления по заключенным инвестиционным соглашениям, в том числе</t>
  </si>
  <si>
    <t xml:space="preserve"> 12.2.1</t>
  </si>
  <si>
    <t>по использованию средств бюджетов бюджетной системы Российской Федерации всего, в том числе:</t>
  </si>
  <si>
    <t xml:space="preserve"> 12.2.1.1</t>
  </si>
  <si>
    <t>средства федерального бюджета</t>
  </si>
  <si>
    <t xml:space="preserve"> 12.2.1.2</t>
  </si>
  <si>
    <t>средства консолидированного бюджета субъекта Российской Федерации</t>
  </si>
  <si>
    <t xml:space="preserve"> 12.3</t>
  </si>
  <si>
    <t>Прочие поступления по инвестиционным операциям</t>
  </si>
  <si>
    <t xml:space="preserve"> ХIII</t>
  </si>
  <si>
    <t>Платежи по инвестиционным операциям всего, в том числе:</t>
  </si>
  <si>
    <t xml:space="preserve"> 13.1</t>
  </si>
  <si>
    <t>Инвестиции в основной капитал всего, в том числе:</t>
  </si>
  <si>
    <t xml:space="preserve"> 13.1.1</t>
  </si>
  <si>
    <t>техническое перевооружение и реконструкция</t>
  </si>
  <si>
    <t xml:space="preserve"> 13.1.2</t>
  </si>
  <si>
    <t>новое строительство и расширение</t>
  </si>
  <si>
    <t xml:space="preserve"> 13.1.3</t>
  </si>
  <si>
    <t>проектно-изыскательные работы для объектов нового строительства будущих лет</t>
  </si>
  <si>
    <t xml:space="preserve"> 13.1.4</t>
  </si>
  <si>
    <t>приобретение объектов основных средств, земельных участков</t>
  </si>
  <si>
    <t xml:space="preserve"> 13.1.5</t>
  </si>
  <si>
    <t>проведение научно-исследовательских и опытно-конструкторских разработок</t>
  </si>
  <si>
    <t xml:space="preserve"> 13.1.6</t>
  </si>
  <si>
    <t>прочие выплаты, связанные с инвестициями в основной капитал</t>
  </si>
  <si>
    <t xml:space="preserve"> 13.2</t>
  </si>
  <si>
    <t xml:space="preserve"> 13.3</t>
  </si>
  <si>
    <t>Прочие платежи по инвестиционным операциям всего, в том числе:</t>
  </si>
  <si>
    <t xml:space="preserve"> 13.4</t>
  </si>
  <si>
    <t xml:space="preserve"> 13.4.1</t>
  </si>
  <si>
    <t>проценты по долговым обязательствам, включаемым в стоимость инвестиционного актива</t>
  </si>
  <si>
    <t xml:space="preserve"> XIV</t>
  </si>
  <si>
    <t>Поступления от финансовых операций всего, в том числе:</t>
  </si>
  <si>
    <t xml:space="preserve"> 14.1</t>
  </si>
  <si>
    <t xml:space="preserve"> 14.2</t>
  </si>
  <si>
    <t>Поступления по полученным кредитам всего, в том числе:</t>
  </si>
  <si>
    <t xml:space="preserve"> 14.2.1</t>
  </si>
  <si>
    <t>на текущую деятельность</t>
  </si>
  <si>
    <t xml:space="preserve"> 14.2.2</t>
  </si>
  <si>
    <t>на инвестиционные операции</t>
  </si>
  <si>
    <t xml:space="preserve"> 14.2.3</t>
  </si>
  <si>
    <t xml:space="preserve"> 14.3</t>
  </si>
  <si>
    <t>Поступления от эмиссии акций**</t>
  </si>
  <si>
    <t xml:space="preserve"> 14.4</t>
  </si>
  <si>
    <t>Поступления от реализации финансовых инструментов всего, в том числе:</t>
  </si>
  <si>
    <t xml:space="preserve"> 14.4.1</t>
  </si>
  <si>
    <t>облигационные займы</t>
  </si>
  <si>
    <t xml:space="preserve"> 14.4.2</t>
  </si>
  <si>
    <t>вексели</t>
  </si>
  <si>
    <t xml:space="preserve"> 14.5</t>
  </si>
  <si>
    <t>Поступления от займов организаций</t>
  </si>
  <si>
    <t xml:space="preserve"> 14.6</t>
  </si>
  <si>
    <t>Поступления за счет средств инвесторов</t>
  </si>
  <si>
    <t xml:space="preserve"> 14.7</t>
  </si>
  <si>
    <t>Прочие поступления по финансовым операциям</t>
  </si>
  <si>
    <t xml:space="preserve"> XV</t>
  </si>
  <si>
    <t>Платежи по финансовым операциям всего, в том числе:</t>
  </si>
  <si>
    <t xml:space="preserve"> 15.1</t>
  </si>
  <si>
    <t>Погашение кредитов и займов всего, в том числе:</t>
  </si>
  <si>
    <t xml:space="preserve"> 15.1.1</t>
  </si>
  <si>
    <t xml:space="preserve"> 15.1.2</t>
  </si>
  <si>
    <t xml:space="preserve"> 15.1.3</t>
  </si>
  <si>
    <t xml:space="preserve"> 15.2</t>
  </si>
  <si>
    <t xml:space="preserve"> 15.3</t>
  </si>
  <si>
    <t>Прочие выплаты по финансовым операциям</t>
  </si>
  <si>
    <t xml:space="preserve"> XVI</t>
  </si>
  <si>
    <t>Сальдо денежных средств по операционной деятельности (строка Х - строка XI) всего, в томчисле:</t>
  </si>
  <si>
    <t xml:space="preserve"> XVII</t>
  </si>
  <si>
    <t>Сальдо денежных средств по инвестиционным операциям всего (строка ХII - строка ХIII), всего в том числе</t>
  </si>
  <si>
    <t>Сальдо денежных средств по инвестиционным операциям</t>
  </si>
  <si>
    <t xml:space="preserve"> 17.2</t>
  </si>
  <si>
    <t xml:space="preserve"> XVIII</t>
  </si>
  <si>
    <t>Сальдо денежных средств по финансовым операциям всего (строка XIV - строка XV), в том числе</t>
  </si>
  <si>
    <t xml:space="preserve"> 18.1</t>
  </si>
  <si>
    <t>Сальдо денежных средств по привлечению и погашению кредитов и займов</t>
  </si>
  <si>
    <t xml:space="preserve"> 18.2</t>
  </si>
  <si>
    <t>Сальдо денежных средств по прочей финансовой деятельности</t>
  </si>
  <si>
    <t xml:space="preserve"> XIX</t>
  </si>
  <si>
    <t xml:space="preserve"> XX</t>
  </si>
  <si>
    <t>Итого сальдо денежных средств (строка XVI+строка ХVII+строка ХVIII+строка XIX)</t>
  </si>
  <si>
    <t xml:space="preserve"> XXI</t>
  </si>
  <si>
    <t xml:space="preserve"> XXII</t>
  </si>
  <si>
    <t xml:space="preserve"> XXIII</t>
  </si>
  <si>
    <t xml:space="preserve"> 23.1</t>
  </si>
  <si>
    <t>Дебиторская задолженность на конец периода всего, в том числе:</t>
  </si>
  <si>
    <t xml:space="preserve"> 23.1.1</t>
  </si>
  <si>
    <t>производство и поставка электрической энергии и мощности всего, в том числе:</t>
  </si>
  <si>
    <t xml:space="preserve"> 23.1.1.а</t>
  </si>
  <si>
    <t xml:space="preserve"> 23.1.1.1</t>
  </si>
  <si>
    <t xml:space="preserve"> 23.1.1.1.а</t>
  </si>
  <si>
    <t xml:space="preserve"> 23.1.1.2</t>
  </si>
  <si>
    <t xml:space="preserve"> 23.1.1.2.а</t>
  </si>
  <si>
    <t xml:space="preserve"> 23.1.1.3</t>
  </si>
  <si>
    <t xml:space="preserve"> 23.1.1.3.а</t>
  </si>
  <si>
    <t xml:space="preserve"> 23.1.2</t>
  </si>
  <si>
    <t>производство и поставка тепловой энергии (мощности)</t>
  </si>
  <si>
    <t xml:space="preserve"> 23.1.2.a</t>
  </si>
  <si>
    <t xml:space="preserve"> 23.1.3</t>
  </si>
  <si>
    <t>оказание услуг по передаче электрической энергии</t>
  </si>
  <si>
    <t xml:space="preserve"> 23.1.3.а</t>
  </si>
  <si>
    <t xml:space="preserve"> 23.1.4</t>
  </si>
  <si>
    <t>оказание услуг по передаче тепловой энергии, теплоносителя</t>
  </si>
  <si>
    <t xml:space="preserve"> 23.1.4.а</t>
  </si>
  <si>
    <t xml:space="preserve"> 23.1.5</t>
  </si>
  <si>
    <t>оказание услуг по технологическому присоединению</t>
  </si>
  <si>
    <t xml:space="preserve"> 23.1.5.a</t>
  </si>
  <si>
    <t xml:space="preserve"> 23.1.7</t>
  </si>
  <si>
    <t>реализация электрической энергии и мощности</t>
  </si>
  <si>
    <t xml:space="preserve"> 23.1.6.а</t>
  </si>
  <si>
    <t>реализация тепловой энергии (мощности)</t>
  </si>
  <si>
    <t xml:space="preserve"> 23.1.7.а</t>
  </si>
  <si>
    <t xml:space="preserve"> 23.1.8</t>
  </si>
  <si>
    <t>оказание услуг по оперативно-диспетчерскому управлению в электроэнергетике всего, в том числе:</t>
  </si>
  <si>
    <t xml:space="preserve"> 23.1.8.а</t>
  </si>
  <si>
    <t xml:space="preserve"> 23.1.8.1</t>
  </si>
  <si>
    <t xml:space="preserve"> 23.1.8.1.а</t>
  </si>
  <si>
    <t xml:space="preserve"> 23.1.8.2</t>
  </si>
  <si>
    <t xml:space="preserve"> 23.1.8.2.а</t>
  </si>
  <si>
    <t xml:space="preserve"> 23.1.9</t>
  </si>
  <si>
    <t>прочая деятельность</t>
  </si>
  <si>
    <t xml:space="preserve"> 23.1.9.а</t>
  </si>
  <si>
    <t xml:space="preserve"> 23.2</t>
  </si>
  <si>
    <t>Кредиторская задолженность на конец периода всего, в том числе:</t>
  </si>
  <si>
    <t xml:space="preserve"> 23.2.1</t>
  </si>
  <si>
    <t>поставщикам топлива на технологические цели</t>
  </si>
  <si>
    <t xml:space="preserve"> 23.2.1.а</t>
  </si>
  <si>
    <t xml:space="preserve"> 23.2.2</t>
  </si>
  <si>
    <t>поставщикам покупной энергии всего, в том числе:</t>
  </si>
  <si>
    <t xml:space="preserve"> 23.2.2.1</t>
  </si>
  <si>
    <t xml:space="preserve"> 23.2.2.1.а</t>
  </si>
  <si>
    <t xml:space="preserve"> 23.2.2.2</t>
  </si>
  <si>
    <t>на розничных рынках</t>
  </si>
  <si>
    <t xml:space="preserve"> 23.2.2.2.а</t>
  </si>
  <si>
    <t xml:space="preserve"> 23.2.3</t>
  </si>
  <si>
    <t>по оплате услуг на передачу электрической энергии по единой (национальной) общероссийской электрической сети</t>
  </si>
  <si>
    <t xml:space="preserve"> 23.2.3.а</t>
  </si>
  <si>
    <t xml:space="preserve"> 23.2.4</t>
  </si>
  <si>
    <t>по оплате услуг территориальных сетевых организаций</t>
  </si>
  <si>
    <t xml:space="preserve"> 23.2.4.а</t>
  </si>
  <si>
    <t xml:space="preserve"> 23.2.5</t>
  </si>
  <si>
    <t>перед персоналом по оплате труда</t>
  </si>
  <si>
    <t xml:space="preserve"> 23.2.5.а</t>
  </si>
  <si>
    <t xml:space="preserve"> 23.2.6</t>
  </si>
  <si>
    <t>перед бюджетами и внебюджетными фондами</t>
  </si>
  <si>
    <t xml:space="preserve"> 23.2.6.а</t>
  </si>
  <si>
    <t xml:space="preserve"> 23.2.7</t>
  </si>
  <si>
    <t>по договорам технологического присоединения</t>
  </si>
  <si>
    <t xml:space="preserve"> 23.2.7.а</t>
  </si>
  <si>
    <t xml:space="preserve"> 23.2.8</t>
  </si>
  <si>
    <t>по обязательствам перед поставщиками и подрядчиками по исполнению инвестиционной программы</t>
  </si>
  <si>
    <t xml:space="preserve"> 23.2.8.а</t>
  </si>
  <si>
    <t xml:space="preserve"> 23.2.9</t>
  </si>
  <si>
    <t>прочая кредиторская задолженность</t>
  </si>
  <si>
    <t xml:space="preserve"> 23.2.9.а</t>
  </si>
  <si>
    <t xml:space="preserve"> 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</si>
  <si>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</si>
  <si>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 xml:space="preserve"> 23.3.1</t>
  </si>
  <si>
    <t>от производства и поставки электрической энергии и мощности</t>
  </si>
  <si>
    <t xml:space="preserve"> 23.3.1.1</t>
  </si>
  <si>
    <t>от производства и поставки электрической энергии на оптовом рынке электрической энергии и мощности</t>
  </si>
  <si>
    <t xml:space="preserve"> 23.3.1.2</t>
  </si>
  <si>
    <t>от производства и поставки электрической мощности на оптовом рынке электрической энергии и мощности</t>
  </si>
  <si>
    <t xml:space="preserve"> 23.3.1.3</t>
  </si>
  <si>
    <t>от производства и поставки электрической энергии (мощности) на розничных рынках электрической энергии</t>
  </si>
  <si>
    <t xml:space="preserve"> 23.3.2</t>
  </si>
  <si>
    <t>от производства и поставки тепловой энергии (мощности)</t>
  </si>
  <si>
    <t xml:space="preserve"> 23.3.3</t>
  </si>
  <si>
    <t>от оказания услуг по передаче электрической энергии</t>
  </si>
  <si>
    <t xml:space="preserve"> 23.3.4</t>
  </si>
  <si>
    <t>от оказания услуг по передаче тепловой энергии, теплоносителя</t>
  </si>
  <si>
    <t xml:space="preserve"> 23.3.5</t>
  </si>
  <si>
    <t>от реализации электрической энергии и мощности</t>
  </si>
  <si>
    <t xml:space="preserve"> 23.3.6</t>
  </si>
  <si>
    <t>от реализации тепловой энергии (мощности)</t>
  </si>
  <si>
    <t xml:space="preserve"> 23.3.7</t>
  </si>
  <si>
    <t>от оказания услуг по оперативно-диспетчерскому управлению в электроэнергетике всего, в том числе:</t>
  </si>
  <si>
    <t xml:space="preserve"> 23.3.7.1</t>
  </si>
  <si>
    <t xml:space="preserve"> 23.3.7.2</t>
  </si>
  <si>
    <t xml:space="preserve"> ТЕХНИКО-ЭКОНОМИЧЕСКИЕ ПОКАЗАТЕЛИ</t>
  </si>
  <si>
    <t xml:space="preserve"> XXIV</t>
  </si>
  <si>
    <t>В отношении деятельности по производству электрической, тепловой энергии (мощности)</t>
  </si>
  <si>
    <t>X</t>
  </si>
  <si>
    <t xml:space="preserve"> 24.1</t>
  </si>
  <si>
    <t>Установленная электрическая мощность</t>
  </si>
  <si>
    <t xml:space="preserve"> 24.2</t>
  </si>
  <si>
    <t>Установленная тепловая мощность</t>
  </si>
  <si>
    <t>Гкал/час</t>
  </si>
  <si>
    <t xml:space="preserve"> 24.3</t>
  </si>
  <si>
    <t>Располагаемая электрическая мощность</t>
  </si>
  <si>
    <t xml:space="preserve"> 24.4</t>
  </si>
  <si>
    <t>Присоединенная тепловая мощность</t>
  </si>
  <si>
    <t xml:space="preserve"> 24.5</t>
  </si>
  <si>
    <t>Объем выработанной электрической энергии</t>
  </si>
  <si>
    <t>млн.кВт.ч</t>
  </si>
  <si>
    <t xml:space="preserve"> 24.6</t>
  </si>
  <si>
    <t>Объем продукции отпущенной с шин (коллекторов)</t>
  </si>
  <si>
    <t xml:space="preserve"> 24.6.1</t>
  </si>
  <si>
    <t>электрической энергии</t>
  </si>
  <si>
    <t>млн. кВт.ч</t>
  </si>
  <si>
    <t xml:space="preserve"> 24.6.2</t>
  </si>
  <si>
    <t>тепловой энергии</t>
  </si>
  <si>
    <t xml:space="preserve"> 24.7</t>
  </si>
  <si>
    <t>Объем покупной продукции для последующей продажи</t>
  </si>
  <si>
    <t>Х</t>
  </si>
  <si>
    <t xml:space="preserve"> 24.7.1</t>
  </si>
  <si>
    <t>млн кВт.ч</t>
  </si>
  <si>
    <t xml:space="preserve"> 24.7.2</t>
  </si>
  <si>
    <t>электрической мощности</t>
  </si>
  <si>
    <t xml:space="preserve"> 24.7.3</t>
  </si>
  <si>
    <t xml:space="preserve"> 24.8</t>
  </si>
  <si>
    <t xml:space="preserve"> 24.8.1</t>
  </si>
  <si>
    <t xml:space="preserve"> 24.8.2</t>
  </si>
  <si>
    <t xml:space="preserve"> 24.9</t>
  </si>
  <si>
    <t xml:space="preserve"> 24.9.1</t>
  </si>
  <si>
    <t xml:space="preserve"> 24.9.2</t>
  </si>
  <si>
    <t xml:space="preserve"> 24.9.3</t>
  </si>
  <si>
    <t xml:space="preserve"> XXV</t>
  </si>
  <si>
    <t>В отношении деятельности по передаче электрической энергии</t>
  </si>
  <si>
    <t xml:space="preserve"> 25.1</t>
  </si>
  <si>
    <t>Объем отпуска электрической энергии из сети (полезный отпуск) всего, в том числе:</t>
  </si>
  <si>
    <t xml:space="preserve"> 25.1.1</t>
  </si>
  <si>
    <t>потребителям, присоединенным к единой (национальной) общероссийской электрической сети всего, в том числе:</t>
  </si>
  <si>
    <t xml:space="preserve"> 25.1.1.1</t>
  </si>
  <si>
    <t>территориальные сетевые организации</t>
  </si>
  <si>
    <t xml:space="preserve"> 25.1.1.2</t>
  </si>
  <si>
    <t>потребители, не являющиеся территориальными сетевыми организациями</t>
  </si>
  <si>
    <t xml:space="preserve"> 25.2</t>
  </si>
  <si>
    <t>Объем технологического расхода (потерь) при передаче электрической энергии</t>
  </si>
  <si>
    <t xml:space="preserve"> 25.3</t>
  </si>
  <si>
    <t>Заявленная мощность***/фактическая мощность всего, в том числе:</t>
  </si>
  <si>
    <t xml:space="preserve"> 25.3.1</t>
  </si>
  <si>
    <t>потребителей, присоединенных к единой (национальной) общероссийской электрической сети всего, в том числе:</t>
  </si>
  <si>
    <t xml:space="preserve"> 25.3.1.1</t>
  </si>
  <si>
    <t xml:space="preserve"> 25.3.1.2</t>
  </si>
  <si>
    <t xml:space="preserve"> 25.4</t>
  </si>
  <si>
    <t>у.е.</t>
  </si>
  <si>
    <t xml:space="preserve"> 25.5</t>
  </si>
  <si>
    <t>Неободимая валовая выручка сетевой организации в части содержания (строка 1.3-строка 2.2.1-строка 2.2.2-строка 2.1.2.1.1)</t>
  </si>
  <si>
    <t xml:space="preserve"> XXVI</t>
  </si>
  <si>
    <t>В отношении сбытовой деятельности</t>
  </si>
  <si>
    <t xml:space="preserve"> 26.1</t>
  </si>
  <si>
    <t>Полезный отпуск электрической энергии потребителям</t>
  </si>
  <si>
    <t xml:space="preserve"> 26.2</t>
  </si>
  <si>
    <t>Отпуск тепловой энергии потребителям</t>
  </si>
  <si>
    <t xml:space="preserve"> 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</si>
  <si>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</si>
  <si>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 xml:space="preserve"> 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</si>
  <si>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</si>
  <si>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 XXVII</t>
  </si>
  <si>
    <t>В отношении деятельности по оперативно-диспетчерскому управлению</t>
  </si>
  <si>
    <t xml:space="preserve"> 27.1</t>
  </si>
  <si>
    <t>Установленная мощность в Единой энергетической системе России, в том числе</t>
  </si>
  <si>
    <t xml:space="preserve"> 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</si>
  <si>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</si>
  <si>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 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</si>
  <si>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</si>
  <si>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 27.1.3</t>
  </si>
  <si>
    <t>средняя мощность поставки электрической энергии по группам точек поставки импорта на оптовом рынке</t>
  </si>
  <si>
    <t xml:space="preserve"> 27.2</t>
  </si>
  <si>
    <t>Объем потребления в Единой энергетической системе России, в том числе</t>
  </si>
  <si>
    <t xml:space="preserve"> 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</si>
  <si>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</si>
  <si>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 27.2.2</t>
  </si>
  <si>
    <t>суммарный объем поставки электрической энергии на экспорт из России</t>
  </si>
  <si>
    <t xml:space="preserve"> 27.3</t>
  </si>
  <si>
    <t>Собственная необходимая валовая выручка субъекта оперативно-диспетчерского управления, всего в том числе</t>
  </si>
  <si>
    <t xml:space="preserve"> 27.3.1</t>
  </si>
  <si>
    <t xml:space="preserve"> 27.3.2</t>
  </si>
  <si>
    <t xml:space="preserve"> XXVIII</t>
  </si>
  <si>
    <t>Среднесписочная численность работников</t>
  </si>
  <si>
    <t>N п/п</t>
  </si>
  <si>
    <t>Факт (Предложение покорректировке утвержденного плана)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</si>
  <si>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</si>
  <si>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</si>
  <si>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</si>
  <si>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 xml:space="preserve"> 1.1.1.1</t>
  </si>
  <si>
    <t>производства и поставки электрической энергии и мощности</t>
  </si>
  <si>
    <t xml:space="preserve"> 1.1.1.1.1</t>
  </si>
  <si>
    <t xml:space="preserve"> 1.1.1.1.2</t>
  </si>
  <si>
    <t xml:space="preserve"> 1.1.1.1.3</t>
  </si>
  <si>
    <t xml:space="preserve"> 1.1.1.2</t>
  </si>
  <si>
    <t>производства и поставки тепловой энергии (мощности)</t>
  </si>
  <si>
    <t xml:space="preserve"> 1.1.1.3</t>
  </si>
  <si>
    <t>оказания услуг по передаче электрической энергии</t>
  </si>
  <si>
    <t xml:space="preserve"> 1.1.1.4</t>
  </si>
  <si>
    <t>оказания услуг по передаче тепловой энергии, теплоносителя</t>
  </si>
  <si>
    <t xml:space="preserve"> 1.1.1.5</t>
  </si>
  <si>
    <t xml:space="preserve"> 1.1.1.5.1</t>
  </si>
  <si>
    <t>от технологического присоединения объектов по производству электрической и тепловой энергии</t>
  </si>
  <si>
    <t xml:space="preserve"> 1.1.1.5.1.а</t>
  </si>
  <si>
    <t xml:space="preserve"> 1.1.1.5.2</t>
  </si>
  <si>
    <t>от технологического присоединения потребителей</t>
  </si>
  <si>
    <t xml:space="preserve"> 1.1.1.5.2.а</t>
  </si>
  <si>
    <t xml:space="preserve"> 1.1.1.6</t>
  </si>
  <si>
    <t>реализации электрической энергии и мощности</t>
  </si>
  <si>
    <t xml:space="preserve"> 1.1.1.7</t>
  </si>
  <si>
    <t>реализации тепловой энергии (мощности)</t>
  </si>
  <si>
    <t xml:space="preserve"> 1.1.1.8</t>
  </si>
  <si>
    <t>оказания услуг по оперативно-диспетчерскому управлению в электроэнергетике всего, в том числе:</t>
  </si>
  <si>
    <t xml:space="preserve"> 1.1.1.8.1</t>
  </si>
  <si>
    <t xml:space="preserve"> 1.1.1.8.2</t>
  </si>
  <si>
    <t>прибыль от продажи электрической энергии (мощности) по нерегулируемым ценам, всего в том числе:</t>
  </si>
  <si>
    <t xml:space="preserve"> 1.1.2.1</t>
  </si>
  <si>
    <t xml:space="preserve"> 1.1.2.2</t>
  </si>
  <si>
    <t xml:space="preserve"> 1.1.2.3</t>
  </si>
  <si>
    <t>прочая прибыль</t>
  </si>
  <si>
    <t>Амортизация основных средств всего, в том числе:</t>
  </si>
  <si>
    <t xml:space="preserve"> 1.2.1</t>
  </si>
  <si>
    <t>текущая амортизация, учтенная в ценах (тарифах) всего, в том числе:</t>
  </si>
  <si>
    <t xml:space="preserve"> 1.2.1.1</t>
  </si>
  <si>
    <t>производство и поставка электрической энергии и мощности</t>
  </si>
  <si>
    <t xml:space="preserve"> 1.2.1.1.1</t>
  </si>
  <si>
    <t xml:space="preserve"> 1.2.1.1.2</t>
  </si>
  <si>
    <t xml:space="preserve"> 1.2.1.1.3</t>
  </si>
  <si>
    <t xml:space="preserve"> 1.2.1.2</t>
  </si>
  <si>
    <t xml:space="preserve"> 1.2.1.3</t>
  </si>
  <si>
    <t xml:space="preserve"> 1.2.1.4</t>
  </si>
  <si>
    <t xml:space="preserve"> 1.2.1.5</t>
  </si>
  <si>
    <t xml:space="preserve"> 1.2.1.6</t>
  </si>
  <si>
    <t xml:space="preserve"> 1.2.1.7</t>
  </si>
  <si>
    <t xml:space="preserve"> 1.2.1.7.1</t>
  </si>
  <si>
    <t xml:space="preserve"> 1.2.1.7.2</t>
  </si>
  <si>
    <t xml:space="preserve"> 1.2.2</t>
  </si>
  <si>
    <t>прочая текущая амортизация</t>
  </si>
  <si>
    <t xml:space="preserve"> 1.2.3</t>
  </si>
  <si>
    <t>недоиспользованная амортизация прошлых лет всего, в том числе:</t>
  </si>
  <si>
    <t xml:space="preserve"> 1.2.3.1.</t>
  </si>
  <si>
    <t xml:space="preserve"> 1.2.3.1.1</t>
  </si>
  <si>
    <t xml:space="preserve"> 1.2.3.1.2.</t>
  </si>
  <si>
    <t xml:space="preserve"> 1.2.3.1.2</t>
  </si>
  <si>
    <t xml:space="preserve"> 1.2.3.2</t>
  </si>
  <si>
    <t xml:space="preserve"> 1.2.3.3</t>
  </si>
  <si>
    <t xml:space="preserve"> 1.2.3.4</t>
  </si>
  <si>
    <t xml:space="preserve"> 1.2.3.5</t>
  </si>
  <si>
    <t xml:space="preserve"> 1.2.3.6</t>
  </si>
  <si>
    <t xml:space="preserve"> 1.2.3.7</t>
  </si>
  <si>
    <t xml:space="preserve"> 1.2.3.7.1</t>
  </si>
  <si>
    <t xml:space="preserve"> 1.2.3.7.2</t>
  </si>
  <si>
    <t>Возврат налога на добавленную стоимость****</t>
  </si>
  <si>
    <t xml:space="preserve"> 1.4.1</t>
  </si>
  <si>
    <t>средства от эмиссии акций</t>
  </si>
  <si>
    <t xml:space="preserve"> 1.4.2</t>
  </si>
  <si>
    <t>остаток собственных средств на начало года</t>
  </si>
  <si>
    <t>Вексели</t>
  </si>
  <si>
    <t xml:space="preserve"> 2.5.1.1</t>
  </si>
  <si>
    <t>в том числе средства федерального бюджета, недоиспользованные в прошлых периодах</t>
  </si>
  <si>
    <t xml:space="preserve"> 2.5.2.1</t>
  </si>
  <si>
    <t>в том числе средства консолидированного бюджета субъекта Российской Федерации, недоиспользованные в прошлых периодах</t>
  </si>
  <si>
    <t xml:space="preserve"> 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</si>
  <si>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</si>
  <si>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</si>
  <si>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</si>
  <si>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</si>
  <si>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</si>
  <si>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 3.2.1</t>
  </si>
  <si>
    <t>возврат инвестированного капитала, направляемый на инвестиции</t>
  </si>
  <si>
    <t xml:space="preserve"> 3.2.2</t>
  </si>
  <si>
    <t>доход на инвестированный капитал, направляемый на инвестиции</t>
  </si>
  <si>
    <t xml:space="preserve"> 3.2.3</t>
  </si>
  <si>
    <t>заемные средства, направляемые на инвестиции</t>
  </si>
  <si>
    <t xml:space="preserve">План </t>
  </si>
  <si>
    <t>н/д</t>
  </si>
  <si>
    <t>Приложение  № 1</t>
  </si>
  <si>
    <r>
      <t xml:space="preserve">от </t>
    </r>
    <r>
      <rPr>
        <u/>
        <sz val="14"/>
        <rFont val="Times New Roman"/>
        <family val="1"/>
        <charset val="204"/>
      </rPr>
      <t>«13» 04 2017 г. № 310</t>
    </r>
  </si>
  <si>
    <t xml:space="preserve"> 17.1</t>
  </si>
  <si>
    <t xml:space="preserve"> 23.1.6</t>
  </si>
  <si>
    <t>Год раскрытия информации: 2019 год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</si>
  <si>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              2020-2022                                                _</t>
    </r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</si>
  <si>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           2020-2022                                                          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</si>
</sst>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\ _₽_-;\-* #,##0\ _₽_-;_-* &quot;-&quot;??\ _₽_-;_-@_-"/>
    <numFmt numFmtId="168" formatCode="_-* #,##0.0\ _₽_-;\-* #,##0.0\ _₽_-;_-* &quot;-&quot;??\ _₽_-;_-@_-"/>
    <numFmt numFmtId="169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26" fillId="0" borderId="0" applyFont="0" applyFill="0" applyBorder="0" applyAlignment="0" applyProtection="0"/>
    <xf numFmtId="165" fontId="18" fillId="0" borderId="0" applyFont="0" applyFill="0" applyBorder="0" applyAlignment="0" applyProtection="0"/>
    <xf numFmtId="166" fontId="26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9">
    <xf numFmtId="0" fontId="0" fillId="0" borderId="0" xfId="0"/>
    <xf numFmtId="0" fontId="1" fillId="0" borderId="0" xfId="41" applyFont="1" applyFill="1"/>
    <xf numFmtId="0" fontId="3" fillId="0" borderId="0" xfId="41" applyFont="1" applyFill="1" applyAlignment="1">
      <alignment horizontal="center" wrapText="1"/>
    </xf>
    <xf numFmtId="0" fontId="1" fillId="0" borderId="0" xfId="41" applyFont="1" applyFill="1" applyAlignment="1">
      <alignment wrapText="1"/>
    </xf>
    <xf numFmtId="0" fontId="3" fillId="0" borderId="0" xfId="41" applyFont="1" applyFill="1" applyAlignment="1">
      <alignment horizontal="center" vertical="center"/>
    </xf>
    <xf numFmtId="0" fontId="3" fillId="0" borderId="0" xfId="41" applyFont="1" applyFill="1" applyAlignment="1">
      <alignment horizontal="center" vertical="center" wrapText="1"/>
    </xf>
    <xf numFmtId="0" fontId="1" fillId="0" borderId="0" xfId="41" applyFont="1" applyFill="1" applyAlignment="1">
      <alignment horizontal="center" vertical="center"/>
    </xf>
    <xf numFmtId="0" fontId="1" fillId="0" borderId="0" xfId="41" applyFont="1" applyFill="1" applyAlignment="1">
      <alignment horizontal="center" vertical="center" wrapText="1"/>
    </xf>
    <xf numFmtId="0" fontId="3" fillId="0" borderId="0" xfId="41" applyFont="1" applyFill="1" applyAlignment="1"/>
    <xf numFmtId="0" fontId="3" fillId="0" borderId="0" xfId="41" applyFont="1" applyFill="1" applyAlignment="1">
      <alignment horizontal="center"/>
    </xf>
    <xf numFmtId="43" fontId="1" fillId="0" borderId="0" xfId="41" applyNumberFormat="1" applyFont="1" applyFill="1"/>
    <xf numFmtId="167" fontId="3" fillId="0" borderId="0" xfId="41" applyNumberFormat="1" applyFont="1" applyFill="1" applyAlignment="1">
      <alignment horizontal="center" wrapText="1"/>
    </xf>
    <xf numFmtId="167" fontId="1" fillId="0" borderId="0" xfId="41" applyNumberFormat="1" applyFont="1" applyFill="1"/>
    <xf numFmtId="0" fontId="3" fillId="0" borderId="0" xfId="41" applyFont="1" applyFill="1"/>
    <xf numFmtId="0" fontId="4" fillId="0" borderId="0" xfId="41" applyFont="1" applyFill="1" applyAlignment="1">
      <alignment horizontal="center" wrapText="1"/>
    </xf>
    <xf numFmtId="0" fontId="2" fillId="0" borderId="0" xfId="41" applyFont="1" applyFill="1" applyAlignment="1">
      <alignment horizontal="right" vertical="center"/>
    </xf>
    <xf numFmtId="0" fontId="2" fillId="0" borderId="0" xfId="41" applyFont="1" applyFill="1" applyAlignment="1">
      <alignment horizontal="right"/>
    </xf>
    <xf numFmtId="169" fontId="1" fillId="0" borderId="0" xfId="41" applyNumberFormat="1" applyFont="1" applyFill="1"/>
    <xf numFmtId="0" fontId="3" fillId="0" borderId="0" xfId="41" applyFont="1" applyFill="1" applyAlignment="1">
      <alignment horizontal="right" vertical="center"/>
    </xf>
    <xf numFmtId="4" fontId="30" fillId="0" borderId="16" xfId="0" applyNumberFormat="1" applyFont="1" applyFill="1" applyBorder="1"/>
    <xf numFmtId="167" fontId="30" fillId="0" borderId="11" xfId="0" applyNumberFormat="1" applyFont="1" applyFill="1" applyBorder="1" applyAlignment="1">
      <alignment horizontal="right" vertical="top" wrapText="1"/>
    </xf>
    <xf numFmtId="167" fontId="30" fillId="0" borderId="11" xfId="0" applyNumberFormat="1" applyFont="1" applyFill="1" applyBorder="1" applyAlignment="1">
      <alignment horizontal="left" vertical="top" wrapText="1"/>
    </xf>
    <xf numFmtId="0" fontId="2" fillId="0" borderId="0" xfId="51" applyFont="1" applyFill="1" applyAlignment="1">
      <alignment horizontal="center" vertical="center"/>
    </xf>
    <xf numFmtId="0" fontId="2" fillId="0" borderId="0" xfId="51" applyFont="1" applyFill="1" applyAlignment="1">
      <alignment horizontal="center" vertical="center" wrapText="1"/>
    </xf>
    <xf numFmtId="43" fontId="2" fillId="0" borderId="0" xfId="51" applyNumberFormat="1" applyFont="1" applyFill="1" applyAlignment="1">
      <alignment horizontal="center" vertical="center"/>
    </xf>
    <xf numFmtId="1" fontId="3" fillId="0" borderId="0" xfId="41" applyNumberFormat="1" applyFont="1" applyFill="1" applyAlignment="1">
      <alignment horizontal="center" wrapText="1"/>
    </xf>
    <xf numFmtId="1" fontId="3" fillId="0" borderId="0" xfId="41" applyNumberFormat="1" applyFont="1" applyFill="1" applyAlignment="1">
      <alignment horizontal="center" vertical="top" wrapText="1"/>
    </xf>
    <xf numFmtId="0" fontId="30" fillId="0" borderId="11" xfId="0" applyFont="1" applyFill="1" applyBorder="1" applyAlignment="1">
      <alignment horizontal="left" vertical="top" wrapText="1"/>
    </xf>
    <xf numFmtId="0" fontId="30" fillId="0" borderId="12" xfId="0" applyFont="1" applyFill="1" applyBorder="1" applyAlignment="1">
      <alignment horizontal="left" vertical="top"/>
    </xf>
    <xf numFmtId="0" fontId="30" fillId="0" borderId="13" xfId="0" applyFont="1" applyFill="1" applyBorder="1" applyAlignment="1">
      <alignment horizontal="left" vertical="top"/>
    </xf>
    <xf numFmtId="167" fontId="30" fillId="0" borderId="11" xfId="0" applyNumberFormat="1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right" wrapText="1"/>
    </xf>
    <xf numFmtId="43" fontId="30" fillId="0" borderId="11" xfId="0" applyNumberFormat="1" applyFont="1" applyFill="1" applyBorder="1" applyAlignment="1">
      <alignment horizontal="center" vertical="center" wrapText="1"/>
    </xf>
    <xf numFmtId="43" fontId="30" fillId="0" borderId="11" xfId="0" applyNumberFormat="1" applyFont="1" applyFill="1" applyBorder="1" applyAlignment="1">
      <alignment horizontal="left" vertical="top" wrapText="1"/>
    </xf>
    <xf numFmtId="168" fontId="30" fillId="0" borderId="11" xfId="0" applyNumberFormat="1" applyFont="1" applyFill="1" applyBorder="1" applyAlignment="1">
      <alignment horizontal="left" vertical="top" wrapText="1"/>
    </xf>
    <xf numFmtId="167" fontId="30" fillId="0" borderId="11" xfId="0" applyNumberFormat="1" applyFont="1" applyFill="1" applyBorder="1" applyAlignment="1">
      <alignment horizontal="left" wrapText="1"/>
    </xf>
    <xf numFmtId="9" fontId="30" fillId="0" borderId="11" xfId="0" applyNumberFormat="1" applyFont="1" applyFill="1" applyBorder="1" applyAlignment="1">
      <alignment horizontal="left" vertical="top" wrapText="1"/>
    </xf>
    <xf numFmtId="0" fontId="30" fillId="0" borderId="11" xfId="0" applyFont="1" applyFill="1" applyBorder="1" applyAlignment="1">
      <alignment horizontal="right" vertical="top" wrapText="1"/>
    </xf>
    <xf numFmtId="0" fontId="1" fillId="0" borderId="0" xfId="41" applyFont="1" applyFill="1" applyAlignment="1">
      <alignment horizontal="left"/>
    </xf>
    <xf numFmtId="0" fontId="1" fillId="0" borderId="0" xfId="41" applyFont="1" applyFill="1" applyAlignment="1">
      <alignment horizontal="right"/>
    </xf>
    <xf numFmtId="0" fontId="33" fillId="0" borderId="0" xfId="51" applyFont="1" applyFill="1" applyAlignment="1">
      <alignment vertical="center"/>
    </xf>
    <xf numFmtId="0" fontId="34" fillId="0" borderId="0" xfId="51" applyFont="1" applyFill="1"/>
    <xf numFmtId="0" fontId="1" fillId="0" borderId="0" xfId="51" applyFont="1" applyFill="1" applyAlignment="1">
      <alignment vertical="center"/>
    </xf>
    <xf numFmtId="0" fontId="32" fillId="0" borderId="0" xfId="51" applyFont="1" applyFill="1" applyAlignment="1">
      <alignment vertical="center"/>
    </xf>
    <xf numFmtId="0" fontId="4" fillId="0" borderId="10" xfId="41" applyFont="1" applyFill="1" applyBorder="1" applyAlignment="1">
      <alignment horizontal="center" wrapText="1"/>
    </xf>
    <xf numFmtId="0" fontId="30" fillId="0" borderId="15" xfId="0" applyFont="1" applyFill="1" applyBorder="1" applyAlignment="1">
      <alignment horizontal="center" vertical="top" wrapText="1"/>
    </xf>
    <xf numFmtId="0" fontId="30" fillId="0" borderId="14" xfId="0" applyFont="1" applyFill="1" applyBorder="1" applyAlignment="1">
      <alignment horizontal="center" vertical="top" wrapText="1"/>
    </xf>
    <xf numFmtId="0" fontId="30" fillId="0" borderId="12" xfId="0" applyFont="1" applyFill="1" applyBorder="1" applyAlignment="1">
      <alignment horizontal="center" vertical="top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 wrapText="1"/>
    </xf>
    <xf numFmtId="0" fontId="1" fillId="0" borderId="0" xfId="51" applyFont="1" applyFill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31" fillId="0" borderId="0" xfId="51" applyFont="1" applyFill="1" applyAlignment="1">
      <alignment horizontal="center" vertical="center"/>
    </xf>
    <xf numFmtId="0" fontId="32" fillId="0" borderId="0" xfId="51" applyFont="1" applyFill="1" applyAlignment="1">
      <alignment horizontal="center" vertical="center"/>
    </xf>
    <xf numFmtId="0" fontId="30" fillId="0" borderId="11" xfId="0" applyFont="1" applyFill="1" applyBorder="1" applyAlignment="1">
      <alignment horizontal="left" vertical="top" wrapText="1"/>
    </xf>
    <xf numFmtId="0" fontId="30" fillId="0" borderId="12" xfId="0" applyFont="1" applyFill="1" applyBorder="1" applyAlignment="1">
      <alignment horizontal="left" vertical="top"/>
    </xf>
    <xf numFmtId="0" fontId="30" fillId="0" borderId="13" xfId="0" applyFont="1" applyFill="1" applyBorder="1" applyAlignment="1">
      <alignment horizontal="left" vertical="top"/>
    </xf>
  </cellXfs>
  <cellStyles count="6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0049DAB-DE21-410B-8DEA-416DA130D471}" diskRevisions="1" revisionId="713" version="18">
  <header guid="{C129AB48-C63D-4678-9B75-72B3DD6226EC}" dateTime="2019-04-08T10:12:37" maxSheetId="3" userName="Тарутина Анна Сергеевна" r:id="rId1">
    <sheetIdMap count="2">
      <sheetId val="1"/>
      <sheetId val="2"/>
    </sheetIdMap>
  </header>
  <header guid="{3C1FC271-2CA3-4DFB-8E34-BB7DA0D4A435}" dateTime="2019-04-08T10:22:33" maxSheetId="3" userName="Тарутина Анна Сергеевна" r:id="rId2">
    <sheetIdMap count="2">
      <sheetId val="1"/>
      <sheetId val="2"/>
    </sheetIdMap>
  </header>
  <header guid="{D96DF5B4-DA00-4F8C-ADEC-02F0CCD163A0}" dateTime="2019-04-08T10:26:17" maxSheetId="3" userName="Тарутина Анна Сергеевна" r:id="rId3">
    <sheetIdMap count="2">
      <sheetId val="1"/>
      <sheetId val="2"/>
    </sheetIdMap>
  </header>
  <header guid="{231A22B8-0FAE-4008-BAC6-FB6B0BF32BF8}" dateTime="2019-04-08T10:53:01" maxSheetId="3" userName="Рахимова Анна Германовна" r:id="rId4" minRId="9" maxRId="23">
    <sheetIdMap count="2">
      <sheetId val="1"/>
      <sheetId val="2"/>
    </sheetIdMap>
  </header>
  <header guid="{D4E40BB9-4919-4BB9-80DB-769B4417BFD5}" dateTime="2019-04-08T10:54:42" maxSheetId="3" userName="Рахимова Анна Германовна" r:id="rId5" minRId="24" maxRId="26">
    <sheetIdMap count="2">
      <sheetId val="1"/>
      <sheetId val="2"/>
    </sheetIdMap>
  </header>
  <header guid="{B0624C4F-1582-49C8-B5AB-DE21AC77AB4A}" dateTime="2019-04-08T10:55:31" maxSheetId="3" userName="Рахимова Анна Германовна" r:id="rId6" minRId="27" maxRId="29">
    <sheetIdMap count="2">
      <sheetId val="1"/>
      <sheetId val="2"/>
    </sheetIdMap>
  </header>
  <header guid="{37D26CC3-7F17-4DE3-8A4C-41F4E106C339}" dateTime="2019-04-08T11:04:12" maxSheetId="3" userName="Рахимова Анна Германовна" r:id="rId7">
    <sheetIdMap count="2">
      <sheetId val="1"/>
      <sheetId val="2"/>
    </sheetIdMap>
  </header>
  <header guid="{E288D0FD-2B74-4F15-8AC0-AADA39F8D94C}" dateTime="2019-04-08T11:45:13" maxSheetId="3" userName="Тарутина Анна Сергеевна" r:id="rId8" minRId="30" maxRId="39">
    <sheetIdMap count="2">
      <sheetId val="1"/>
      <sheetId val="2"/>
    </sheetIdMap>
  </header>
  <header guid="{4905527F-9181-471E-8E12-23EDBDC196D6}" dateTime="2019-04-08T12:56:23" maxSheetId="3" userName="Рахимова Анна Германовна" r:id="rId9" minRId="40" maxRId="45">
    <sheetIdMap count="2">
      <sheetId val="1"/>
      <sheetId val="2"/>
    </sheetIdMap>
  </header>
  <header guid="{7BFDDB74-14F5-45DE-8D40-E55A1F088289}" dateTime="2019-04-08T13:04:47" maxSheetId="3" userName="Рахимова Анна Германовна" r:id="rId10" minRId="46" maxRId="49">
    <sheetIdMap count="2">
      <sheetId val="1"/>
      <sheetId val="2"/>
    </sheetIdMap>
  </header>
  <header guid="{F0AED3E2-6307-4CA4-A3C2-DD6A9637F616}" dateTime="2019-04-08T13:07:12" maxSheetId="3" userName="Рахимова Анна Германовна" r:id="rId11" minRId="50">
    <sheetIdMap count="2">
      <sheetId val="1"/>
      <sheetId val="2"/>
    </sheetIdMap>
  </header>
  <header guid="{C0E1A9B6-C245-4745-9D4C-1575A55CBA6E}" dateTime="2019-04-08T13:10:43" maxSheetId="3" userName="Рахимова Анна Германовна" r:id="rId12" minRId="51" maxRId="59">
    <sheetIdMap count="2">
      <sheetId val="1"/>
      <sheetId val="2"/>
    </sheetIdMap>
  </header>
  <header guid="{E64A066D-14D6-4E5E-AA8B-282A524F27B6}" dateTime="2019-04-08T13:13:50" maxSheetId="3" userName="Рахимова Анна Германовна" r:id="rId13" minRId="60" maxRId="68">
    <sheetIdMap count="2">
      <sheetId val="1"/>
      <sheetId val="2"/>
    </sheetIdMap>
  </header>
  <header guid="{915DDE48-CBCC-4CE7-8062-E1F3A6BCAB1B}" dateTime="2019-04-08T13:26:52" maxSheetId="3" userName="Рахимова Анна Германовна" r:id="rId14" minRId="69" maxRId="73">
    <sheetIdMap count="2">
      <sheetId val="1"/>
      <sheetId val="2"/>
    </sheetIdMap>
  </header>
  <header guid="{5E03A4B6-9299-4922-B46A-30BB8C721D25}" dateTime="2019-04-08T13:41:01" maxSheetId="3" userName="Рахимова Анна Германовна" r:id="rId15" minRId="74" maxRId="77">
    <sheetIdMap count="2">
      <sheetId val="1"/>
      <sheetId val="2"/>
    </sheetIdMap>
  </header>
  <header guid="{32501363-B8E9-4CD7-9A51-36E4125DEB1A}" dateTime="2019-04-08T14:31:52" maxSheetId="3" userName="Рахимова Анна Германовна" r:id="rId16" minRId="78" maxRId="82">
    <sheetIdMap count="2">
      <sheetId val="1"/>
      <sheetId val="2"/>
    </sheetIdMap>
  </header>
  <header guid="{A716F28A-4CD4-43CB-BF02-6AA6FFFD1BD7}" dateTime="2019-04-08T16:35:35" maxSheetId="3" userName="Муравьева Татьяна Евгеньевна" r:id="rId17" minRId="83" maxRId="85">
    <sheetIdMap count="2">
      <sheetId val="1"/>
      <sheetId val="2"/>
    </sheetIdMap>
  </header>
  <header guid="{30049DAB-DE21-410B-8DEA-416DA130D471}" dateTime="2019-04-08T16:40:27" maxSheetId="3" userName="Муравьева Татьяна Евгеньевна" r:id="rId18" minRId="89" maxRId="713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238">
    <dxf>
      <fill>
        <patternFill patternType="solid">
          <bgColor theme="0" tint="-0.14999847407452621"/>
        </patternFill>
      </fill>
    </dxf>
  </rfmt>
  <rfmt sheetId="1" sqref="F238">
    <dxf>
      <fill>
        <patternFill patternType="solid">
          <bgColor theme="0" tint="-0.14999847407452621"/>
        </patternFill>
      </fill>
    </dxf>
  </rfmt>
  <rfmt sheetId="1" sqref="H238">
    <dxf>
      <fill>
        <patternFill patternType="solid">
          <bgColor theme="0" tint="-0.14999847407452621"/>
        </patternFill>
      </fill>
    </dxf>
  </rfmt>
  <rfmt sheetId="1" sqref="D237">
    <dxf>
      <fill>
        <patternFill patternType="solid">
          <bgColor theme="0" tint="-0.14999847407452621"/>
        </patternFill>
      </fill>
    </dxf>
  </rfmt>
  <rfmt sheetId="1" sqref="F237">
    <dxf>
      <fill>
        <patternFill patternType="solid">
          <bgColor theme="0" tint="-0.14999847407452621"/>
        </patternFill>
      </fill>
    </dxf>
  </rfmt>
  <rfmt sheetId="1" sqref="H237">
    <dxf>
      <fill>
        <patternFill patternType="solid">
          <bgColor theme="0" tint="-0.14999847407452621"/>
        </patternFill>
      </fill>
    </dxf>
  </rfmt>
  <rfmt sheetId="1" sqref="D241">
    <dxf>
      <fill>
        <patternFill patternType="solid">
          <bgColor theme="0" tint="-0.14999847407452621"/>
        </patternFill>
      </fill>
    </dxf>
  </rfmt>
  <rfmt sheetId="1" sqref="F241">
    <dxf>
      <fill>
        <patternFill patternType="solid">
          <bgColor theme="0" tint="-0.14999847407452621"/>
        </patternFill>
      </fill>
    </dxf>
  </rfmt>
  <rfmt sheetId="1" sqref="H241">
    <dxf>
      <fill>
        <patternFill patternType="solid">
          <bgColor theme="0" tint="-0.14999847407452621"/>
        </patternFill>
      </fill>
    </dxf>
  </rfmt>
  <rfmt sheetId="1" sqref="D245">
    <dxf>
      <fill>
        <patternFill patternType="solid">
          <bgColor theme="0" tint="-0.14999847407452621"/>
        </patternFill>
      </fill>
    </dxf>
  </rfmt>
  <rfmt sheetId="1" sqref="F245">
    <dxf>
      <fill>
        <patternFill patternType="solid">
          <bgColor theme="0" tint="-0.14999847407452621"/>
        </patternFill>
      </fill>
    </dxf>
  </rfmt>
  <rfmt sheetId="1" sqref="H245">
    <dxf>
      <fill>
        <patternFill patternType="solid">
          <bgColor theme="0" tint="-0.14999847407452621"/>
        </patternFill>
      </fill>
    </dxf>
  </rfmt>
  <rfmt sheetId="1" sqref="D247">
    <dxf>
      <fill>
        <patternFill patternType="solid">
          <bgColor theme="0" tint="-0.14999847407452621"/>
        </patternFill>
      </fill>
    </dxf>
  </rfmt>
  <rfmt sheetId="1" sqref="F247">
    <dxf>
      <fill>
        <patternFill patternType="solid">
          <bgColor theme="0" tint="-0.14999847407452621"/>
        </patternFill>
      </fill>
    </dxf>
  </rfmt>
  <rfmt sheetId="1" sqref="H247">
    <dxf>
      <fill>
        <patternFill patternType="solid">
          <bgColor theme="0" tint="-0.14999847407452621"/>
        </patternFill>
      </fill>
    </dxf>
  </rfmt>
  <rcc rId="46" sId="1" numFmtId="34">
    <oc r="D266">
      <v>1272.7065307932501</v>
    </oc>
    <nc r="D266">
      <v>1486.4316701579701</v>
    </nc>
  </rcc>
  <rfmt sheetId="1" sqref="D266">
    <dxf>
      <fill>
        <patternFill patternType="solid">
          <bgColor rgb="FFFFFF00"/>
        </patternFill>
      </fill>
    </dxf>
  </rfmt>
  <rfmt sheetId="1" sqref="F266">
    <dxf>
      <fill>
        <patternFill patternType="solid">
          <bgColor rgb="FFFFFF00"/>
        </patternFill>
      </fill>
    </dxf>
  </rfmt>
  <rfmt sheetId="1" sqref="H266">
    <dxf>
      <fill>
        <patternFill patternType="solid">
          <bgColor rgb="FFFFFF00"/>
        </patternFill>
      </fill>
    </dxf>
  </rfmt>
  <rcc rId="47" sId="1" numFmtId="34">
    <oc r="D267">
      <f>745.533998084168*L15</f>
    </oc>
    <nc r="D267">
      <f>833.046210549999*L15</f>
    </nc>
  </rcc>
  <rfmt sheetId="1" sqref="D267">
    <dxf>
      <fill>
        <patternFill patternType="solid">
          <bgColor rgb="FFFFFF00"/>
        </patternFill>
      </fill>
    </dxf>
  </rfmt>
  <rcc rId="48" sId="1">
    <oc r="F267">
      <f>D267*L27</f>
    </oc>
    <nc r="F267">
      <f>D267*M15</f>
    </nc>
  </rcc>
  <rfmt sheetId="1" sqref="F267">
    <dxf>
      <fill>
        <patternFill patternType="solid">
          <bgColor rgb="FFFFFF00"/>
        </patternFill>
      </fill>
    </dxf>
  </rfmt>
  <rcc rId="49" sId="1">
    <oc r="H267">
      <f>F267*M27</f>
    </oc>
    <nc r="H267">
      <f>F267*N15</f>
    </nc>
  </rcc>
  <rfmt sheetId="1" sqref="H267">
    <dxf>
      <fill>
        <patternFill patternType="solid">
          <bgColor rgb="FFFFFF00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" sId="1">
    <oc r="D276">
      <f>1629.0612344284-D266-301.45637811</f>
    </oc>
    <nc r="D276">
      <f>1884.56299147496-D266-301.501</f>
    </nc>
  </rcc>
  <rfmt sheetId="1" sqref="D276">
    <dxf>
      <fill>
        <patternFill patternType="solid">
          <bgColor rgb="FFFFFF00"/>
        </patternFill>
      </fill>
    </dxf>
  </rfmt>
  <rfmt sheetId="1" sqref="F276">
    <dxf>
      <fill>
        <patternFill patternType="solid">
          <bgColor rgb="FFFFFF00"/>
        </patternFill>
      </fill>
    </dxf>
  </rfmt>
  <rfmt sheetId="1" sqref="H276">
    <dxf>
      <fill>
        <patternFill patternType="solid">
          <bgColor rgb="FFFFFF0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278">
    <dxf>
      <fill>
        <patternFill patternType="solid">
          <bgColor theme="0" tint="-0.249977111117893"/>
        </patternFill>
      </fill>
    </dxf>
  </rfmt>
  <rfmt sheetId="1" sqref="D278">
    <dxf>
      <fill>
        <patternFill>
          <bgColor theme="0" tint="-0.14999847407452621"/>
        </patternFill>
      </fill>
    </dxf>
  </rfmt>
  <rfmt sheetId="1" sqref="F278">
    <dxf>
      <fill>
        <patternFill patternType="solid">
          <bgColor theme="0" tint="-0.14999847407452621"/>
        </patternFill>
      </fill>
    </dxf>
  </rfmt>
  <rfmt sheetId="1" sqref="H278">
    <dxf>
      <fill>
        <patternFill patternType="solid">
          <bgColor theme="0" tint="-0.14999847407452621"/>
        </patternFill>
      </fill>
    </dxf>
  </rfmt>
  <rcc rId="51" sId="1">
    <oc r="D308">
      <f>D171/(D27*1.18)</f>
    </oc>
    <nc r="D308">
      <f>D171/(D27*1.2)</f>
    </nc>
  </rcc>
  <rcc rId="52" sId="1">
    <oc r="F308">
      <f>F171/(F27*1.18)</f>
    </oc>
    <nc r="F308">
      <f>F171/(F27*1.2)</f>
    </nc>
  </rcc>
  <rcc rId="53" sId="1">
    <oc r="H308">
      <f>H171/(H27*1.18)</f>
    </oc>
    <nc r="H308">
      <f>H171/(H27*1.2)</f>
    </nc>
  </rcc>
  <rcc rId="54" sId="1" numFmtId="34">
    <oc r="D281">
      <v>293.03154950261398</v>
    </oc>
    <nc r="D281">
      <f>316.609613855646*L15</f>
    </nc>
  </rcc>
  <rfmt sheetId="1" sqref="D281">
    <dxf>
      <fill>
        <patternFill patternType="solid">
          <bgColor rgb="FFFFFF00"/>
        </patternFill>
      </fill>
    </dxf>
  </rfmt>
  <rcc rId="55" sId="1">
    <oc r="F281">
      <f>D281*1.04</f>
    </oc>
    <nc r="F281">
      <f>D281*M15</f>
    </nc>
  </rcc>
  <rfmt sheetId="1" sqref="F281">
    <dxf>
      <fill>
        <patternFill patternType="solid">
          <bgColor rgb="FFFFFF00"/>
        </patternFill>
      </fill>
    </dxf>
  </rfmt>
  <rcc rId="56" sId="1">
    <oc r="H281">
      <f>F281*1.04</f>
    </oc>
    <nc r="H281">
      <f>F281*N15</f>
    </nc>
  </rcc>
  <rfmt sheetId="1" sqref="H281">
    <dxf>
      <fill>
        <patternFill patternType="solid">
          <bgColor rgb="FFFFFF00"/>
        </patternFill>
      </fill>
    </dxf>
  </rfmt>
  <rfmt sheetId="1" sqref="D282">
    <dxf>
      <fill>
        <patternFill patternType="solid">
          <bgColor theme="0" tint="-0.14999847407452621"/>
        </patternFill>
      </fill>
    </dxf>
  </rfmt>
  <rfmt sheetId="1" sqref="F282">
    <dxf>
      <fill>
        <patternFill patternType="solid">
          <bgColor theme="0" tint="-0.14999847407452621"/>
        </patternFill>
      </fill>
    </dxf>
  </rfmt>
  <rfmt sheetId="1" sqref="H282">
    <dxf>
      <fill>
        <patternFill patternType="solid">
          <bgColor theme="0" tint="-0.14999847407452621"/>
        </patternFill>
      </fill>
    </dxf>
  </rfmt>
  <rfmt sheetId="1" sqref="D284">
    <dxf>
      <fill>
        <patternFill patternType="solid">
          <bgColor rgb="FFFFFF00"/>
        </patternFill>
      </fill>
    </dxf>
  </rfmt>
  <rcc rId="57" sId="1" numFmtId="34">
    <oc r="D284">
      <v>0.63919335820000001</v>
    </oc>
    <nc r="D284">
      <f>0.11243079*L15</f>
    </nc>
  </rcc>
  <rcc rId="58" sId="1">
    <oc r="F284">
      <f>D284*1.04</f>
    </oc>
    <nc r="F284">
      <f>D284*M15</f>
    </nc>
  </rcc>
  <rfmt sheetId="1" sqref="F284">
    <dxf>
      <fill>
        <patternFill patternType="solid">
          <bgColor rgb="FFFFFF00"/>
        </patternFill>
      </fill>
    </dxf>
  </rfmt>
  <rcc rId="59" sId="1">
    <oc r="H284">
      <f>F284*1.04</f>
    </oc>
    <nc r="H284">
      <f>F284*N15</f>
    </nc>
  </rcc>
  <rfmt sheetId="1" sqref="H284">
    <dxf>
      <fill>
        <patternFill patternType="solid">
          <bgColor rgb="FFFFFF0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" sId="1" numFmtId="34">
    <oc r="D288">
      <v>356.90029879558301</v>
    </oc>
    <nc r="D288">
      <v>321.37516506314802</v>
    </nc>
  </rcc>
  <rfmt sheetId="1" sqref="D288">
    <dxf>
      <fill>
        <patternFill patternType="solid">
          <bgColor rgb="FFFFFF00"/>
        </patternFill>
      </fill>
    </dxf>
  </rfmt>
  <rcc rId="61" sId="1">
    <oc r="D284">
      <f>0.11243079*L15</f>
    </oc>
    <nc r="D284">
      <f>0.11243079</f>
    </nc>
  </rcc>
  <rcc rId="62" sId="1">
    <oc r="D281">
      <f>316.609613855646*L15</f>
    </oc>
    <nc r="D281">
      <f>316.609613855646</f>
    </nc>
  </rcc>
  <rcc rId="63" sId="1">
    <oc r="D267">
      <f>833.046210549999*L15</f>
    </oc>
    <nc r="D267">
      <f>833.046210549999</f>
    </nc>
  </rcc>
  <rcc rId="64" sId="1">
    <oc r="F288">
      <f>D288*1.04</f>
    </oc>
    <nc r="F288">
      <f>D288*M15</f>
    </nc>
  </rcc>
  <rfmt sheetId="1" sqref="F288">
    <dxf>
      <fill>
        <patternFill patternType="solid">
          <bgColor rgb="FFFFFF00"/>
        </patternFill>
      </fill>
    </dxf>
  </rfmt>
  <rcc rId="65" sId="1">
    <oc r="H288">
      <f>F288*1.04</f>
    </oc>
    <nc r="H288">
      <f>F288*N15</f>
    </nc>
  </rcc>
  <rfmt sheetId="1" sqref="H288">
    <dxf>
      <fill>
        <patternFill patternType="solid">
          <bgColor rgb="FFFFFF00"/>
        </patternFill>
      </fill>
    </dxf>
  </rfmt>
  <rcc rId="66" sId="1" numFmtId="34">
    <oc r="D290">
      <v>8.1969764434499996</v>
    </oc>
    <nc r="D290">
      <v>8.3281478009721699</v>
    </nc>
  </rcc>
  <rfmt sheetId="1" sqref="D290">
    <dxf>
      <fill>
        <patternFill patternType="solid">
          <bgColor rgb="FFFFFF00"/>
        </patternFill>
      </fill>
    </dxf>
  </rfmt>
  <rcc rId="67" sId="1">
    <oc r="F290">
      <f>D290*1.04</f>
    </oc>
    <nc r="F290">
      <f>D290*M15</f>
    </nc>
  </rcc>
  <rfmt sheetId="1" sqref="F290">
    <dxf>
      <fill>
        <patternFill patternType="solid">
          <bgColor rgb="FFFFFF00"/>
        </patternFill>
      </fill>
    </dxf>
  </rfmt>
  <rcc rId="68" sId="1">
    <oc r="H290">
      <f>F290*1.04</f>
    </oc>
    <nc r="H290">
      <f>F290*N15</f>
    </nc>
  </rcc>
  <rfmt sheetId="1" sqref="H290">
    <dxf>
      <fill>
        <patternFill patternType="solid">
          <bgColor rgb="FFFFFF00"/>
        </patternFill>
      </fill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" sId="1" numFmtId="34">
    <oc r="D292">
      <v>20.366499074616002</v>
    </oc>
    <nc r="D292">
      <v>35.3843718431905</v>
    </nc>
  </rcc>
  <rfmt sheetId="1" sqref="D292">
    <dxf>
      <fill>
        <patternFill patternType="solid">
          <bgColor rgb="FFFFFF00"/>
        </patternFill>
      </fill>
    </dxf>
  </rfmt>
  <rfmt sheetId="1" sqref="F292">
    <dxf>
      <fill>
        <patternFill patternType="solid">
          <bgColor rgb="FFFFFF00"/>
        </patternFill>
      </fill>
    </dxf>
  </rfmt>
  <rfmt sheetId="1" sqref="H292">
    <dxf>
      <fill>
        <patternFill patternType="solid">
          <bgColor rgb="FFFFFF00"/>
        </patternFill>
      </fill>
    </dxf>
  </rfmt>
  <rfmt sheetId="1" sqref="D249">
    <dxf>
      <fill>
        <patternFill patternType="solid">
          <bgColor theme="0" tint="-0.14999847407452621"/>
        </patternFill>
      </fill>
    </dxf>
  </rfmt>
  <rfmt sheetId="1" sqref="F249">
    <dxf>
      <fill>
        <patternFill patternType="solid">
          <bgColor theme="0" tint="-0.14999847407452621"/>
        </patternFill>
      </fill>
    </dxf>
  </rfmt>
  <rfmt sheetId="1" sqref="H249">
    <dxf>
      <fill>
        <patternFill patternType="solid">
          <bgColor theme="0" tint="-0.14999847407452621"/>
        </patternFill>
      </fill>
    </dxf>
  </rfmt>
  <rfmt sheetId="1" sqref="D298" start="0" length="2147483647">
    <dxf>
      <font>
        <color rgb="FFFFFF00"/>
      </font>
    </dxf>
  </rfmt>
  <rfmt sheetId="1" sqref="D298" start="0" length="2147483647">
    <dxf>
      <font>
        <color auto="1"/>
      </font>
    </dxf>
  </rfmt>
  <rfmt sheetId="1" sqref="D298">
    <dxf>
      <fill>
        <patternFill patternType="solid">
          <bgColor rgb="FFFFFF00"/>
        </patternFill>
      </fill>
    </dxf>
  </rfmt>
  <rcc rId="70" sId="1">
    <oc r="D298">
      <f>1292.55752237049-D292-D290-D288-D281+110</f>
    </oc>
    <nc r="D298">
      <f>686.759992284141-D292-D290-D288-D281+140</f>
    </nc>
  </rcc>
  <rfmt sheetId="1" sqref="F298">
    <dxf>
      <fill>
        <patternFill patternType="solid">
          <bgColor rgb="FFFFFF00"/>
        </patternFill>
      </fill>
    </dxf>
  </rfmt>
  <rfmt sheetId="1" sqref="H298">
    <dxf>
      <fill>
        <patternFill patternType="solid">
          <bgColor rgb="FFFFFF00"/>
        </patternFill>
      </fill>
    </dxf>
  </rfmt>
  <rfmt sheetId="1" sqref="D300">
    <dxf>
      <fill>
        <patternFill patternType="solid">
          <bgColor theme="0" tint="-0.14999847407452621"/>
        </patternFill>
      </fill>
    </dxf>
  </rfmt>
  <rfmt sheetId="1" sqref="F300">
    <dxf>
      <fill>
        <patternFill patternType="solid">
          <bgColor theme="0" tint="-0.14999847407452621"/>
        </patternFill>
      </fill>
    </dxf>
  </rfmt>
  <rfmt sheetId="1" sqref="H300">
    <dxf>
      <fill>
        <patternFill patternType="solid">
          <bgColor theme="0" tint="-0.14999847407452621"/>
        </patternFill>
      </fill>
    </dxf>
  </rfmt>
  <rcc rId="71" sId="1" numFmtId="34">
    <oc r="D196">
      <v>135.59668794794499</v>
    </oc>
    <nc r="D196">
      <f>D100</f>
    </nc>
  </rcc>
  <rcc rId="72" sId="1">
    <oc r="F196">
      <f>67.3514383561644</f>
    </oc>
    <nc r="F196">
      <f>F100</f>
    </nc>
  </rcc>
  <rcc rId="73" sId="1">
    <oc r="H196">
      <f>67.3514383561644*1.04*1.04</f>
    </oc>
    <nc r="H196">
      <f>H100</f>
    </nc>
  </rcc>
  <rfmt sheetId="1" sqref="A196:XFD196">
    <dxf>
      <fill>
        <patternFill patternType="none">
          <bgColor auto="1"/>
        </patternFill>
      </fill>
    </dxf>
  </rfmt>
  <rfmt sheetId="1" sqref="D196">
    <dxf>
      <fill>
        <patternFill patternType="solid">
          <bgColor rgb="FFFF0000"/>
        </patternFill>
      </fill>
    </dxf>
  </rfmt>
  <rfmt sheetId="1" sqref="F196">
    <dxf>
      <fill>
        <patternFill patternType="solid">
          <bgColor rgb="FFFF0000"/>
        </patternFill>
      </fill>
    </dxf>
  </rfmt>
  <rfmt sheetId="1" sqref="H196">
    <dxf>
      <fill>
        <patternFill patternType="solid">
          <bgColor rgb="FFFF000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0">
    <dxf>
      <fill>
        <patternFill patternType="solid">
          <bgColor rgb="FFFF0000"/>
        </patternFill>
      </fill>
    </dxf>
  </rfmt>
  <rfmt sheetId="1" sqref="D160">
    <dxf>
      <fill>
        <patternFill>
          <bgColor theme="0" tint="-0.14999847407452621"/>
        </patternFill>
      </fill>
    </dxf>
  </rfmt>
  <rfmt sheetId="1" sqref="F160">
    <dxf>
      <fill>
        <patternFill patternType="solid">
          <bgColor theme="0" tint="-0.14999847407452621"/>
        </patternFill>
      </fill>
    </dxf>
  </rfmt>
  <rfmt sheetId="1" sqref="H160">
    <dxf>
      <fill>
        <patternFill patternType="solid">
          <bgColor theme="0" tint="-0.14999847407452621"/>
        </patternFill>
      </fill>
    </dxf>
  </rfmt>
  <rfmt sheetId="1" sqref="D227" start="0" length="2147483647">
    <dxf>
      <font>
        <color auto="1"/>
      </font>
    </dxf>
  </rfmt>
  <rfmt sheetId="1" sqref="D227">
    <dxf>
      <fill>
        <patternFill patternType="solid">
          <bgColor rgb="FFFFFF00"/>
        </patternFill>
      </fill>
    </dxf>
  </rfmt>
  <rcc rId="74" sId="1">
    <oc r="D232">
      <f>D227-95</f>
    </oc>
    <nc r="D232">
      <f>D227-25</f>
    </nc>
  </rcc>
  <rcc rId="75" sId="1" numFmtId="34">
    <oc r="D246">
      <v>14.38150355</v>
    </oc>
    <nc r="D246">
      <v>24.428410100000001</v>
    </nc>
  </rcc>
  <rfmt sheetId="1" sqref="D246">
    <dxf>
      <fill>
        <patternFill patternType="solid">
          <bgColor rgb="FFFFFF00"/>
        </patternFill>
      </fill>
    </dxf>
  </rfmt>
  <rcc rId="76" sId="1">
    <oc r="D171">
      <f>D27*1.2</f>
    </oc>
    <nc r="D171">
      <f>D27*1.2*0.963</f>
    </nc>
  </rcc>
  <rcc rId="77" sId="1">
    <oc r="F171">
      <f>D171*M15</f>
    </oc>
    <nc r="F171">
      <f>D171*M15*0.995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" sId="1">
    <oc r="J308">
      <f>J171/(J27*1.18)</f>
    </oc>
    <nc r="J308">
      <f>J171/(J27*1.2)</f>
    </nc>
  </rcc>
  <rcc rId="79" sId="1">
    <oc r="D183">
      <f>D42*1.18</f>
    </oc>
    <nc r="D183">
      <f>D42*1.2</f>
    </nc>
  </rcc>
  <rcc rId="80" sId="1">
    <oc r="F183">
      <f>F42*1.18</f>
    </oc>
    <nc r="F183">
      <f>F42*1.2</f>
    </nc>
  </rcc>
  <rcc rId="81" sId="1">
    <oc r="H183">
      <f>H42*1.18</f>
    </oc>
    <nc r="H183">
      <f>H42*1.2</f>
    </nc>
  </rcc>
  <rcc rId="82" sId="1">
    <oc r="D171">
      <f>D27*1.2*0.963</f>
    </oc>
    <nc r="D171">
      <f>D27*1.2*0.972</f>
    </nc>
  </rcc>
  <rfmt sheetId="1" sqref="D308">
    <dxf>
      <numFmt numFmtId="175" formatCode="0.0%"/>
    </dxf>
  </rfmt>
  <rfmt sheetId="1" sqref="D308">
    <dxf>
      <numFmt numFmtId="13" formatCode="0%"/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" sId="2" numFmtId="34">
    <oc r="D54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(2)'!$E$21/1000</f>
    </oc>
    <nc r="D54">
      <v>5.5305052239999997</v>
    </nc>
  </rcc>
  <rcc rId="84" sId="2" numFmtId="34">
    <oc r="F54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(2)'!$F$21/1000</f>
    </oc>
    <nc r="F54">
      <v>42.733762270191995</v>
    </nc>
  </rcc>
  <rcc rId="85" sId="2" numFmtId="34">
    <oc r="H54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(2)'!$G$21/1000</f>
    </oc>
    <nc r="H54">
      <v>74.431691140856628</v>
    </nc>
  </rcc>
  <rfmt sheetId="1" sqref="A1:XFD1048576">
    <dxf>
      <fill>
        <patternFill patternType="none">
          <bgColor auto="1"/>
        </patternFill>
      </fill>
    </dxf>
  </rfmt>
  <rfmt sheetId="1" sqref="A1:XFD1048576" start="0" length="2147483647">
    <dxf>
      <font>
        <color auto="1"/>
      </font>
    </dxf>
  </rfmt>
  <rfmt sheetId="2" sqref="A1:XFD1048576">
    <dxf>
      <fill>
        <patternFill patternType="none">
          <bgColor auto="1"/>
        </patternFill>
      </fill>
    </dxf>
  </rfmt>
  <rfmt sheetId="2" sqref="A1:XFD1048576" start="0" length="2147483647">
    <dxf>
      <font>
        <color auto="1"/>
      </font>
    </dxf>
  </rfmt>
  <rcv guid="{54FB15DD-CF7C-4C7F-A4E1-9E6833FEB9B8}" action="delete"/>
  <rdn rId="0" localSheetId="1" customView="1" name="Z_54FB15DD_CF7C_4C7F_A4E1_9E6833FEB9B8_.wvu.PrintArea" hidden="1" oldHidden="1">
    <formula>Финплан!$A$1:$K$89</formula>
    <oldFormula>Финплан!$A$1:$K$89</oldFormula>
  </rdn>
  <rdn rId="0" localSheetId="2" customView="1" name="Z_54FB15DD_CF7C_4C7F_A4E1_9E6833FEB9B8_.wvu.PrintArea" hidden="1" oldHidden="1">
    <formula>Источники!$A$1:$K$53</formula>
    <oldFormula>Источники!$A$1:$K$53</oldFormula>
  </rdn>
  <rdn rId="0" localSheetId="2" customView="1" name="Z_54FB15DD_CF7C_4C7F_A4E1_9E6833FEB9B8_.wvu.PrintTitles" hidden="1" oldHidden="1">
    <formula>Источники!$18:$18</formula>
    <oldFormula>Источники!$18:$18</oldFormula>
  </rdn>
  <rcv guid="{54FB15DD-CF7C-4C7F-A4E1-9E6833FEB9B8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" sId="1" numFmtId="34">
    <oc r="D18">
      <f>D19+D23+D24+D25+D26+D27+D28+D29+D32</f>
    </oc>
    <nc r="D18">
      <v>9786.565993230206</v>
    </nc>
  </rcc>
  <rcc rId="90" sId="1" numFmtId="34">
    <oc r="F18">
      <f>F19+F23+F24+F25+F26+F27+F28+F29+F32</f>
    </oc>
    <nc r="F18">
      <v>10127.9509063365</v>
    </nc>
  </rcc>
  <rcc rId="91" sId="1" numFmtId="34">
    <oc r="H18">
      <f>H19+H23+H24+H25+H26+H27+H28+H29+H32</f>
    </oc>
    <nc r="H18">
      <v>10533.338223281811</v>
    </nc>
  </rcc>
  <rcc rId="92" sId="1" numFmtId="34">
    <oc r="J18">
      <f>J19+J23+J24+J25+J26+J27+J28+J29+J32</f>
    </oc>
    <nc r="J18">
      <v>30447.855122848516</v>
    </nc>
  </rcc>
  <rcc rId="93" sId="1" numFmtId="34">
    <oc r="D19">
      <f>D20+D21+D22</f>
    </oc>
    <nc r="D19">
      <v>0</v>
    </nc>
  </rcc>
  <rcc rId="94" sId="1" numFmtId="34">
    <oc r="F19">
      <f>F20+F21+F22</f>
    </oc>
    <nc r="F19">
      <v>0</v>
    </nc>
  </rcc>
  <rcc rId="95" sId="1" numFmtId="34">
    <oc r="H19">
      <f>H20+H21+H22</f>
    </oc>
    <nc r="H19">
      <v>0</v>
    </nc>
  </rcc>
  <rcc rId="96" sId="1" numFmtId="34">
    <oc r="J19">
      <f>J20+J21+J22</f>
    </oc>
    <nc r="J19">
      <v>0</v>
    </nc>
  </rcc>
  <rcc rId="97" sId="1" numFmtId="34">
    <oc r="D27">
      <f>8788.99058932996*L15+485+145+35</f>
    </oc>
    <nc r="D27">
      <v>9786.565993230206</v>
    </nc>
  </rcc>
  <rcc rId="98" sId="1" numFmtId="34">
    <oc r="F27">
      <f>9490.3509063365+500+101+36.6</f>
    </oc>
    <nc r="F27">
      <v>10127.9509063365</v>
    </nc>
  </rcc>
  <rcc rId="99" sId="1" numFmtId="34">
    <oc r="H27">
      <f>9866.73822328181+600+28+38.6</f>
    </oc>
    <nc r="H27">
      <v>10533.338223281811</v>
    </nc>
  </rcc>
  <rcc rId="100" sId="1" numFmtId="34">
    <oc r="J27">
      <f>D27+F27+H27</f>
    </oc>
    <nc r="J27">
      <v>30447.855122848516</v>
    </nc>
  </rcc>
  <rcc rId="101" sId="1" numFmtId="34">
    <oc r="D29">
      <f>D30+D31</f>
    </oc>
    <nc r="D29">
      <v>0</v>
    </nc>
  </rcc>
  <rcc rId="102" sId="1" numFmtId="34">
    <oc r="F29">
      <f>F30+F31</f>
    </oc>
    <nc r="F29">
      <v>0</v>
    </nc>
  </rcc>
  <rcc rId="103" sId="1" numFmtId="34">
    <oc r="H29">
      <f>H30+H31</f>
    </oc>
    <nc r="H29">
      <v>0</v>
    </nc>
  </rcc>
  <rcc rId="104" sId="1" numFmtId="34">
    <oc r="J29">
      <f>J30+J31</f>
    </oc>
    <nc r="J29">
      <v>0</v>
    </nc>
  </rcc>
  <rcc rId="105" sId="1" numFmtId="34">
    <oc r="F32">
      <f>D32*M15</f>
    </oc>
    <nc r="F32">
      <v>0</v>
    </nc>
  </rcc>
  <rcc rId="106" sId="1" numFmtId="34">
    <oc r="H32">
      <f>F32*N15</f>
    </oc>
    <nc r="H32">
      <v>0</v>
    </nc>
  </rcc>
  <rcc rId="107" sId="1" numFmtId="34">
    <oc r="J32">
      <f>D32+F32+H32</f>
    </oc>
    <nc r="J32">
      <v>0</v>
    </nc>
  </rcc>
  <rcc rId="108" sId="1" numFmtId="34">
    <oc r="D33">
      <f>D42+D47+D74+D75</f>
    </oc>
    <nc r="D33">
      <v>9098.4238906561641</v>
    </nc>
  </rcc>
  <rcc rId="109" sId="1" numFmtId="34">
    <oc r="F33">
      <f>F42+F47+F74+F75</f>
    </oc>
    <nc r="F33">
      <v>9503.2528272753771</v>
    </nc>
  </rcc>
  <rcc rId="110" sId="1" numFmtId="34">
    <oc r="H33">
      <f>H42+H47+H74+H75</f>
    </oc>
    <nc r="H33">
      <v>9910.1549422641492</v>
    </nc>
  </rcc>
  <rcc rId="111" sId="1" numFmtId="34">
    <oc r="J33">
      <f>D33+F33+H33</f>
    </oc>
    <nc r="J33">
      <v>28511.83166019569</v>
    </nc>
  </rcc>
  <rcc rId="112" sId="1" numFmtId="34">
    <oc r="D34">
      <f>D35+D36+D37</f>
    </oc>
    <nc r="D34">
      <v>0</v>
    </nc>
  </rcc>
  <rcc rId="113" sId="1" numFmtId="34">
    <oc r="F34">
      <f>F35+F36+F37</f>
    </oc>
    <nc r="F34">
      <v>0</v>
    </nc>
  </rcc>
  <rcc rId="114" sId="1" numFmtId="34">
    <oc r="H34">
      <f>H35+H36+H37</f>
    </oc>
    <nc r="H34">
      <v>0</v>
    </nc>
  </rcc>
  <rcc rId="115" sId="1" numFmtId="34">
    <oc r="J34">
      <f>J35+J36+J37</f>
    </oc>
    <nc r="J34">
      <v>0</v>
    </nc>
  </rcc>
  <rcc rId="116" sId="1" numFmtId="34">
    <oc r="D42">
      <f>4998.94063404804*L15</f>
    </oc>
    <nc r="D42">
      <v>5188.100547640418</v>
    </nc>
  </rcc>
  <rcc rId="117" sId="1" numFmtId="34">
    <oc r="F42">
      <f>D42*M15</f>
    </oc>
    <nc r="F42">
      <v>5397.8554527815195</v>
    </nc>
  </rcc>
  <rcc rId="118" sId="1" numFmtId="34">
    <oc r="H42">
      <f>F42*N15</f>
    </oc>
    <nc r="H42">
      <v>5611.9344000388346</v>
    </nc>
  </rcc>
  <rcc rId="119" sId="1" numFmtId="34">
    <oc r="J42">
      <f>D42+F42+H42</f>
    </oc>
    <nc r="J42">
      <v>16197.890400460772</v>
    </nc>
  </rcc>
  <rcc rId="120" sId="1" numFmtId="34">
    <oc r="F47">
      <f>D47*M15</f>
    </oc>
    <nc r="F47">
      <v>0</v>
    </nc>
  </rcc>
  <rcc rId="121" sId="1" numFmtId="34">
    <oc r="H47">
      <f>F47*N15</f>
    </oc>
    <nc r="H47">
      <v>0</v>
    </nc>
  </rcc>
  <rcc rId="122" sId="1" numFmtId="34">
    <oc r="J47">
      <f>D47+F47+H47</f>
    </oc>
    <nc r="J47">
      <v>0</v>
    </nc>
  </rcc>
  <rcc rId="123" sId="1" numFmtId="34">
    <oc r="D48">
      <f>D49+D50+D55+D56</f>
    </oc>
    <nc r="D48">
      <v>0</v>
    </nc>
  </rcc>
  <rcc rId="124" sId="1" numFmtId="34">
    <oc r="F48">
      <f>F49+F50+F55+F56</f>
    </oc>
    <nc r="F48">
      <v>0</v>
    </nc>
  </rcc>
  <rcc rId="125" sId="1" numFmtId="34">
    <oc r="H48">
      <f>H49+H50+H55+H56</f>
    </oc>
    <nc r="H48">
      <v>0</v>
    </nc>
  </rcc>
  <rcc rId="126" sId="1" numFmtId="34">
    <oc r="J48">
      <f>D48+F48+H48</f>
    </oc>
    <nc r="J48">
      <v>0</v>
    </nc>
  </rcc>
  <rcc rId="127" sId="1" numFmtId="34">
    <oc r="J49">
      <f>D49+F49+H49</f>
    </oc>
    <nc r="J49">
      <v>0</v>
    </nc>
  </rcc>
  <rcc rId="128" sId="1" numFmtId="34">
    <oc r="D50">
      <f>D51+D53</f>
    </oc>
    <nc r="D50">
      <v>0</v>
    </nc>
  </rcc>
  <rcc rId="129" sId="1" numFmtId="34">
    <oc r="F50">
      <f>F51+F53</f>
    </oc>
    <nc r="F50">
      <v>0</v>
    </nc>
  </rcc>
  <rcc rId="130" sId="1" numFmtId="34">
    <oc r="H50">
      <f>H51+H53</f>
    </oc>
    <nc r="H50">
      <v>0</v>
    </nc>
  </rcc>
  <rcc rId="131" sId="1" numFmtId="34">
    <oc r="J50">
      <f>D50+F50+H50</f>
    </oc>
    <nc r="J50">
      <v>0</v>
    </nc>
  </rcc>
  <rcc rId="132" sId="1" numFmtId="34">
    <oc r="F51">
      <f>D51*M15</f>
    </oc>
    <nc r="F51">
      <v>0</v>
    </nc>
  </rcc>
  <rcc rId="133" sId="1" numFmtId="34">
    <oc r="H51">
      <f>F51*N15</f>
    </oc>
    <nc r="H51">
      <v>0</v>
    </nc>
  </rcc>
  <rcc rId="134" sId="1" numFmtId="34">
    <oc r="J51">
      <f>D51+F51+H51</f>
    </oc>
    <nc r="J51">
      <v>0</v>
    </nc>
  </rcc>
  <rcc rId="135" sId="1" numFmtId="34">
    <oc r="J52">
      <f>D52+F52+H52</f>
    </oc>
    <nc r="J52">
      <v>0</v>
    </nc>
  </rcc>
  <rcc rId="136" sId="1" numFmtId="34">
    <oc r="J53">
      <f>D53+F53+H53</f>
    </oc>
    <nc r="J53">
      <v>0</v>
    </nc>
  </rcc>
  <rcc rId="137" sId="1" numFmtId="34">
    <oc r="F54">
      <f>D54*M15</f>
    </oc>
    <nc r="F54">
      <v>0</v>
    </nc>
  </rcc>
  <rcc rId="138" sId="1" numFmtId="34">
    <oc r="H54">
      <f>F54*N15</f>
    </oc>
    <nc r="H54">
      <v>0</v>
    </nc>
  </rcc>
  <rcc rId="139" sId="1" numFmtId="34">
    <oc r="J54">
      <f>D54+F54+H54</f>
    </oc>
    <nc r="J54">
      <v>0</v>
    </nc>
  </rcc>
  <rcc rId="140" sId="1" numFmtId="34">
    <oc r="F55">
      <f>D55*M15</f>
    </oc>
    <nc r="F55">
      <v>0</v>
    </nc>
  </rcc>
  <rcc rId="141" sId="1" numFmtId="34">
    <oc r="H55">
      <f>F55*N15</f>
    </oc>
    <nc r="H55">
      <v>0</v>
    </nc>
  </rcc>
  <rcc rId="142" sId="1" numFmtId="34">
    <oc r="J55">
      <f>D55+F55+H55</f>
    </oc>
    <nc r="J55">
      <v>0</v>
    </nc>
  </rcc>
  <rcc rId="143" sId="1" numFmtId="34">
    <oc r="J56">
      <f>D56+F56+H56</f>
    </oc>
    <nc r="J56">
      <v>0</v>
    </nc>
  </rcc>
  <rcc rId="144" sId="1" numFmtId="34">
    <oc r="D57">
      <f>D58+D59+D60+D61+D62</f>
    </oc>
    <nc r="D57">
      <v>3314.8032738982465</v>
    </nc>
  </rcc>
  <rcc rId="145" sId="1" numFmtId="34">
    <oc r="F57">
      <f>F58+F59+F60+F61+F62</f>
    </oc>
    <nc r="F57">
      <v>3448.8207702619525</v>
    </nc>
  </rcc>
  <rcc rId="146" sId="1" numFmtId="34">
    <oc r="H57">
      <f>H58+H59+H60+H61+H62</f>
    </oc>
    <nc r="H57">
      <v>3585.6010020105418</v>
    </nc>
  </rcc>
  <rcc rId="147" sId="1" numFmtId="34">
    <oc r="J57">
      <f>D57+F57+H57</f>
    </oc>
    <nc r="J57">
      <v>10349.225046170741</v>
    </nc>
  </rcc>
  <rcc rId="148" sId="1" numFmtId="34">
    <oc r="J58">
      <f>D58+F58+H58</f>
    </oc>
    <nc r="J58">
      <v>0</v>
    </nc>
  </rcc>
  <rcc rId="149" sId="1" numFmtId="34">
    <oc r="D59">
      <f>3187.44678290317*L15</f>
    </oc>
    <nc r="D59">
      <v>3308.0597691682265</v>
    </nc>
  </rcc>
  <rcc rId="150" sId="1" numFmtId="34">
    <oc r="F59">
      <f>D59*M15</f>
    </oc>
    <nc r="F59">
      <v>3441.8046256356979</v>
    </nc>
  </rcc>
  <rcc rId="151" sId="1" numFmtId="34">
    <oc r="H59">
      <f>F59*N15</f>
    </oc>
    <nc r="H59">
      <v>3578.3065970884099</v>
    </nc>
  </rcc>
  <rcc rId="152" sId="1" numFmtId="34">
    <oc r="J59">
      <f>D59+F59+H59</f>
    </oc>
    <nc r="J59">
      <v>10328.170991892333</v>
    </nc>
  </rcc>
  <rcc rId="153" sId="1" numFmtId="34">
    <oc r="J60">
      <f>D60+F60+H60</f>
    </oc>
    <nc r="J60">
      <v>0</v>
    </nc>
  </rcc>
  <rcc rId="154" sId="1" numFmtId="34">
    <oc r="D61">
      <f>6.49763425*L15</f>
    </oc>
    <nc r="D61">
      <v>6.7435047300200006</v>
    </nc>
  </rcc>
  <rcc rId="155" sId="1" numFmtId="34">
    <oc r="F61">
      <f>D61*M15</f>
    </oc>
    <nc r="F61">
      <v>7.0161446262547091</v>
    </nc>
  </rcc>
  <rcc rId="156" sId="1" numFmtId="34">
    <oc r="H61">
      <f>F61*N15</f>
    </oc>
    <nc r="H61">
      <v>7.2944049221319709</v>
    </nc>
  </rcc>
  <rcc rId="157" sId="1" numFmtId="34">
    <oc r="J61">
      <f>D61+F61+H61</f>
    </oc>
    <nc r="J61">
      <v>21.054054278406682</v>
    </nc>
  </rcc>
  <rcc rId="158" sId="1" numFmtId="34">
    <oc r="J62">
      <f>D62+F62+H62</f>
    </oc>
    <nc r="J62">
      <v>0</v>
    </nc>
  </rcc>
  <rcc rId="159" sId="1" numFmtId="34">
    <oc r="J63">
      <f>D63+F63+H63</f>
    </oc>
    <nc r="J63">
      <v>849.54817625148996</v>
    </nc>
  </rcc>
  <rcc rId="160" sId="1" numFmtId="34">
    <oc r="D64">
      <f>Источники!D54</f>
    </oc>
    <nc r="D64">
      <v>5.5305052239999997</v>
    </nc>
  </rcc>
  <rcc rId="161" sId="1" numFmtId="34">
    <oc r="F64">
      <f>Источники!F54</f>
    </oc>
    <nc r="F64">
      <v>42.733762270191995</v>
    </nc>
  </rcc>
  <rcc rId="162" sId="1" numFmtId="34">
    <oc r="H64">
      <f>Источники!H54</f>
    </oc>
    <nc r="H64">
      <v>74.431691140856628</v>
    </nc>
  </rcc>
  <rcc rId="163" sId="1" numFmtId="34">
    <oc r="J64">
      <f>D64+F64+H64</f>
    </oc>
    <nc r="J64">
      <v>122.69595863504863</v>
    </nc>
  </rcc>
  <rcc rId="164" sId="1" numFmtId="34">
    <oc r="D65">
      <f>D66+D67</f>
    </oc>
    <nc r="D65">
      <v>0</v>
    </nc>
  </rcc>
  <rcc rId="165" sId="1" numFmtId="34">
    <oc r="F65">
      <f>F66+F67</f>
    </oc>
    <nc r="F65">
      <v>0</v>
    </nc>
  </rcc>
  <rcc rId="166" sId="1" numFmtId="34">
    <oc r="H65">
      <f>H66+H67</f>
    </oc>
    <nc r="H65">
      <v>0</v>
    </nc>
  </rcc>
  <rcc rId="167" sId="1" numFmtId="34">
    <oc r="J65">
      <f>D65+F65+H65</f>
    </oc>
    <nc r="J65">
      <v>0</v>
    </nc>
  </rcc>
  <rcc rId="168" sId="1" numFmtId="34">
    <oc r="J66">
      <f>D66+F66+H66</f>
    </oc>
    <nc r="J66">
      <v>0</v>
    </nc>
  </rcc>
  <rcc rId="169" sId="1" numFmtId="34">
    <oc r="J67">
      <f>D67+F67+H67</f>
    </oc>
    <nc r="J67">
      <v>0</v>
    </nc>
  </rcc>
  <rcc rId="170" sId="1" numFmtId="34">
    <oc r="D68">
      <f>D69+D70+D71</f>
    </oc>
    <nc r="D68">
      <v>317.88367544200742</v>
    </nc>
  </rcc>
  <rcc rId="171" sId="1" numFmtId="34">
    <oc r="F68">
      <f>F69+F70+F71</f>
    </oc>
    <nc r="F68">
      <v>330.73571244012771</v>
    </nc>
  </rcc>
  <rcc rId="172" sId="1" numFmtId="34">
    <oc r="H68">
      <f>H69+H70+H71</f>
    </oc>
    <nc r="H68">
      <v>343.85269079550341</v>
    </nc>
  </rcc>
  <rcc rId="173" sId="1" numFmtId="34">
    <oc r="J68">
      <f>D68+F68+H68</f>
    </oc>
    <nc r="J68">
      <v>992.47207867763859</v>
    </nc>
  </rcc>
  <rcc rId="174" sId="1" numFmtId="34">
    <oc r="J69">
      <f>D69+F69+H69</f>
    </oc>
    <nc r="J69">
      <v>482.92605044762104</v>
    </nc>
  </rcc>
  <rcc rId="175" sId="1" numFmtId="34">
    <oc r="J70">
      <f>D70+F70+H70</f>
    </oc>
    <nc r="J70">
      <v>206.67533067734291</v>
    </nc>
  </rcc>
  <rcc rId="176" sId="1" numFmtId="34">
    <oc r="J71">
      <f>D71+F71+H71</f>
    </oc>
    <nc r="J71">
      <v>302.87069755267459</v>
    </nc>
  </rcc>
  <rcc rId="177" sId="1" numFmtId="34">
    <oc r="D72">
      <f>D73+D74+D75</f>
    </oc>
    <nc r="D72">
      <v>3910.3233430157461</v>
    </nc>
  </rcc>
  <rcc rId="178" sId="1" numFmtId="34">
    <oc r="F72">
      <f>F73+F74+F75</f>
    </oc>
    <nc r="F72">
      <v>4105.3973744938585</v>
    </nc>
  </rcc>
  <rcc rId="179" sId="1" numFmtId="34">
    <oc r="H72">
      <f>H73+H74+H75</f>
    </oc>
    <nc r="H72">
      <v>4298.2205422253146</v>
    </nc>
  </rcc>
  <rcc rId="180" sId="1" numFmtId="34">
    <oc r="J72">
      <f>D72+F72+H72</f>
    </oc>
    <nc r="J72">
      <v>12313.941259734918</v>
    </nc>
  </rcc>
  <rcc rId="181" sId="1" numFmtId="34">
    <oc r="J73">
      <f>D73+F73+H73</f>
    </oc>
    <nc r="J73">
      <v>0</v>
    </nc>
  </rcc>
  <rcc rId="182" sId="1" numFmtId="34">
    <oc r="D74">
      <f>D48+D57+D63+D64+D65+D68-D75</f>
    </oc>
    <nc r="D74">
      <v>3812.5652594403523</v>
    </nc>
  </rcc>
  <rcc rId="183" sId="1" numFmtId="34">
    <oc r="F74">
      <f>F48+F57+F63+F64+F65+F68-F75</f>
    </oc>
    <nc r="F74">
      <v>4002.762440131512</v>
    </nc>
  </rcc>
  <rcc rId="184" sId="1" numFmtId="34">
    <oc r="H74">
      <f>H48+H57+H63+H64+H65+H68-H75</f>
    </oc>
    <nc r="H74">
      <v>4190.7650286696817</v>
    </nc>
  </rcc>
  <rcc rId="185" sId="1" numFmtId="34">
    <oc r="J74">
      <f>D74+F74+H74</f>
    </oc>
    <nc r="J74">
      <v>12006.092728241547</v>
    </nc>
  </rcc>
  <rcc rId="186" sId="1" numFmtId="34">
    <oc r="D75">
      <f>L74*2.5%</f>
    </oc>
    <nc r="D75">
      <v>97.758083575393655</v>
    </nc>
  </rcc>
  <rcc rId="187" sId="1" numFmtId="34">
    <oc r="F75">
      <f>M74*2.5%</f>
    </oc>
    <nc r="F75">
      <v>102.63493436234647</v>
    </nc>
  </rcc>
  <rcc rId="188" sId="1" numFmtId="34">
    <oc r="H75">
      <f>N74*2.5%</f>
    </oc>
    <nc r="H75">
      <v>107.45551355563288</v>
    </nc>
  </rcc>
  <rcc rId="189" sId="1" numFmtId="34">
    <oc r="J75">
      <f>D75+F75+H75</f>
    </oc>
    <nc r="J75">
      <v>307.848531493373</v>
    </nc>
  </rcc>
  <rcc rId="190" sId="1" numFmtId="34">
    <oc r="D76">
      <f>D77+D81+D82+D83+D84+D85+D86+D87+D90</f>
    </oc>
    <nc r="D76">
      <v>688.14210257404193</v>
    </nc>
  </rcc>
  <rcc rId="191" sId="1" numFmtId="34">
    <oc r="F76">
      <f>F77+F81+F82+F83+F84+F85+F86+F87+F90</f>
    </oc>
    <nc r="F76">
      <v>624.69807906112328</v>
    </nc>
  </rcc>
  <rcc rId="192" sId="1" numFmtId="34">
    <oc r="H76">
      <f>H77+H81+H82+H83+H84+H85+H86+H87+H90</f>
    </oc>
    <nc r="H76">
      <v>623.18328101766201</v>
    </nc>
  </rcc>
  <rcc rId="193" sId="1" numFmtId="34">
    <oc r="J76">
      <f>D76+F76+H76</f>
    </oc>
    <nc r="J76">
      <v>1936.0234626528272</v>
    </nc>
  </rcc>
  <rcc rId="194" sId="1" numFmtId="34">
    <oc r="D77">
      <f>D78+D79+D80</f>
    </oc>
    <nc r="D77">
      <v>0</v>
    </nc>
  </rcc>
  <rcc rId="195" sId="1" numFmtId="34">
    <oc r="F77">
      <f>F78+F79+F80</f>
    </oc>
    <nc r="F77">
      <v>0</v>
    </nc>
  </rcc>
  <rcc rId="196" sId="1" numFmtId="34">
    <oc r="H77">
      <f>H78+H79+H80</f>
    </oc>
    <nc r="H77">
      <v>0</v>
    </nc>
  </rcc>
  <rcc rId="197" sId="1" numFmtId="34">
    <oc r="J77">
      <f>D77+F77+H77</f>
    </oc>
    <nc r="J77">
      <v>0</v>
    </nc>
  </rcc>
  <rcc rId="198" sId="1" numFmtId="34">
    <oc r="J78">
      <f>D78+F78+H78</f>
    </oc>
    <nc r="J78">
      <v>0</v>
    </nc>
  </rcc>
  <rcc rId="199" sId="1" numFmtId="34">
    <oc r="J79">
      <f>D79+F79+H79</f>
    </oc>
    <nc r="J79">
      <v>0</v>
    </nc>
  </rcc>
  <rcc rId="200" sId="1" numFmtId="34">
    <oc r="J80">
      <f>D80+F80+H80</f>
    </oc>
    <nc r="J80">
      <v>0</v>
    </nc>
  </rcc>
  <rcc rId="201" sId="1" numFmtId="34">
    <oc r="J81">
      <f>D81+F81+H81</f>
    </oc>
    <nc r="J81">
      <v>0</v>
    </nc>
  </rcc>
  <rcc rId="202" sId="1" numFmtId="34">
    <oc r="J82">
      <f>D82+F82+H82</f>
    </oc>
    <nc r="J82">
      <v>0</v>
    </nc>
  </rcc>
  <rcc rId="203" sId="1" numFmtId="34">
    <oc r="J83">
      <f>D83+F83+H83</f>
    </oc>
    <nc r="J83">
      <v>0</v>
    </nc>
  </rcc>
  <rcc rId="204" sId="1" numFmtId="34">
    <oc r="J84">
      <f>D84+F84+H84</f>
    </oc>
    <nc r="J84">
      <v>0</v>
    </nc>
  </rcc>
  <rcc rId="205" sId="1" numFmtId="34">
    <oc r="D85">
      <f>D18-D33</f>
    </oc>
    <nc r="D85">
      <v>688.14210257404193</v>
    </nc>
  </rcc>
  <rcc rId="206" sId="1" numFmtId="34">
    <oc r="F85">
      <f>F18-F33</f>
    </oc>
    <nc r="F85">
      <v>624.69807906112328</v>
    </nc>
  </rcc>
  <rcc rId="207" sId="1" numFmtId="34">
    <oc r="H85">
      <f>H18-H33</f>
    </oc>
    <nc r="H85">
      <v>623.18328101766201</v>
    </nc>
  </rcc>
  <rcc rId="208" sId="1" numFmtId="34">
    <oc r="J85">
      <f>D85+F85+H85</f>
    </oc>
    <nc r="J85">
      <v>1936.0234626528272</v>
    </nc>
  </rcc>
  <rcc rId="209" sId="1" numFmtId="34">
    <oc r="J86">
      <f>D86+F86+H86</f>
    </oc>
    <nc r="J86">
      <v>0</v>
    </nc>
  </rcc>
  <rcc rId="210" sId="1" numFmtId="34">
    <oc r="J87">
      <f>D87+F87+H87</f>
    </oc>
    <nc r="J87">
      <v>0</v>
    </nc>
  </rcc>
  <rcc rId="211" sId="1" numFmtId="34">
    <oc r="J88">
      <f>D88+F88+H88</f>
    </oc>
    <nc r="J88">
      <v>0</v>
    </nc>
  </rcc>
  <rcc rId="212" sId="1" numFmtId="34">
    <oc r="J89">
      <f>D89+F89+H89</f>
    </oc>
    <nc r="J89">
      <v>0</v>
    </nc>
  </rcc>
  <rcc rId="213" sId="1" numFmtId="34">
    <oc r="D90">
      <f>D32-D47</f>
    </oc>
    <nc r="D90">
      <v>0</v>
    </nc>
  </rcc>
  <rcc rId="214" sId="1" numFmtId="34">
    <oc r="F90">
      <f>F32-F47</f>
    </oc>
    <nc r="F90">
      <v>0</v>
    </nc>
  </rcc>
  <rcc rId="215" sId="1" numFmtId="34">
    <oc r="H90">
      <f>H32-H47</f>
    </oc>
    <nc r="H90">
      <v>0</v>
    </nc>
  </rcc>
  <rcc rId="216" sId="1" numFmtId="34">
    <oc r="J90">
      <f>D90+F90+H90</f>
    </oc>
    <nc r="J90">
      <v>0</v>
    </nc>
  </rcc>
  <rcc rId="217" sId="1" numFmtId="34">
    <oc r="D91">
      <f>D92-D98</f>
    </oc>
    <nc r="D91">
      <v>-279.42882730277074</v>
    </nc>
  </rcc>
  <rcc rId="218" sId="1" numFmtId="34">
    <oc r="F91">
      <f>F92-F98</f>
    </oc>
    <nc r="F91">
      <v>-297.29526673451193</v>
    </nc>
  </rcc>
  <rcc rId="219" sId="1" numFmtId="34">
    <oc r="H91">
      <f>H92-H98</f>
    </oc>
    <nc r="H91">
      <v>-308.60351116852644</v>
    </nc>
  </rcc>
  <rcc rId="220" sId="1" numFmtId="34">
    <oc r="J91">
      <f>D91+F91+H91</f>
    </oc>
    <nc r="J91">
      <v>-885.32760520580905</v>
    </nc>
  </rcc>
  <rcc rId="221" sId="1" numFmtId="34">
    <oc r="D92">
      <f>D93+D94+D95+D97</f>
    </oc>
    <nc r="D92">
      <v>0</v>
    </nc>
  </rcc>
  <rcc rId="222" sId="1" numFmtId="34">
    <oc r="F92">
      <f>F93+F94+F95+F97</f>
    </oc>
    <nc r="F92">
      <v>0</v>
    </nc>
  </rcc>
  <rcc rId="223" sId="1" numFmtId="34">
    <oc r="H92">
      <f>H93+H94+H95+H97</f>
    </oc>
    <nc r="H92">
      <v>0</v>
    </nc>
  </rcc>
  <rcc rId="224" sId="1" numFmtId="34">
    <oc r="J92">
      <f>D92+F92+H92</f>
    </oc>
    <nc r="J92">
      <v>0</v>
    </nc>
  </rcc>
  <rcc rId="225" sId="1" numFmtId="34">
    <oc r="J93">
      <f>D93+F93+H93</f>
    </oc>
    <nc r="J93">
      <v>0</v>
    </nc>
  </rcc>
  <rcc rId="226" sId="1" numFmtId="34">
    <oc r="J94">
      <f>D94+F94+H94</f>
    </oc>
    <nc r="J94">
      <v>0</v>
    </nc>
  </rcc>
  <rcc rId="227" sId="1" numFmtId="34">
    <oc r="J95">
      <f>D95+F95+H95</f>
    </oc>
    <nc r="J95">
      <v>0</v>
    </nc>
  </rcc>
  <rcc rId="228" sId="1" numFmtId="34">
    <oc r="J96">
      <f>D96+F96+H96</f>
    </oc>
    <nc r="J96">
      <v>0</v>
    </nc>
  </rcc>
  <rcc rId="229" sId="1" numFmtId="34">
    <oc r="F97">
      <f>D97*M15</f>
    </oc>
    <nc r="F97">
      <v>0</v>
    </nc>
  </rcc>
  <rcc rId="230" sId="1" numFmtId="34">
    <oc r="H97">
      <f>F97*N15</f>
    </oc>
    <nc r="H97">
      <v>0</v>
    </nc>
  </rcc>
  <rcc rId="231" sId="1" numFmtId="34">
    <oc r="J97">
      <f>D97+F97+H97</f>
    </oc>
    <nc r="J97">
      <v>0</v>
    </nc>
  </rcc>
  <rcc rId="232" sId="1" numFmtId="34">
    <oc r="D98">
      <f>D99+D100+D101+D103</f>
    </oc>
    <nc r="D98">
      <v>279.42882730277074</v>
    </nc>
  </rcc>
  <rcc rId="233" sId="1" numFmtId="34">
    <oc r="F98">
      <f>F99+F100+F101+F103</f>
    </oc>
    <nc r="F98">
      <v>297.29526673451193</v>
    </nc>
  </rcc>
  <rcc rId="234" sId="1" numFmtId="34">
    <oc r="H98">
      <f>H99+H100+H101+H103</f>
    </oc>
    <nc r="H98">
      <v>308.60351116852644</v>
    </nc>
  </rcc>
  <rcc rId="235" sId="1" numFmtId="34">
    <oc r="J98">
      <f>D98+F98+H98</f>
    </oc>
    <nc r="J98">
      <v>885.32760520580905</v>
    </nc>
  </rcc>
  <rcc rId="236" sId="1" numFmtId="34">
    <oc r="F99">
      <f>D99*M15</f>
    </oc>
    <nc r="F99">
      <v>0</v>
    </nc>
  </rcc>
  <rcc rId="237" sId="1" numFmtId="34">
    <oc r="H99">
      <f>F99*N15</f>
    </oc>
    <nc r="H99">
      <v>0</v>
    </nc>
  </rcc>
  <rcc rId="238" sId="1" numFmtId="34">
    <oc r="J99">
      <f>D99+F99+H99</f>
    </oc>
    <nc r="J99">
      <v>0</v>
    </nc>
  </rcc>
  <rcc rId="239" sId="1" numFmtId="4">
    <oc r="D100">
      <f>8788.99058932996*1.2/12*0.1175</f>
    </oc>
    <nc r="D100">
      <v>103.27063942462702</v>
    </nc>
  </rcc>
  <rcc rId="240" sId="1" numFmtId="4">
    <oc r="F100">
      <f>D27*1.2/12*0.1175</f>
    </oc>
    <nc r="F100">
      <v>114.99215042045492</v>
    </nc>
  </rcc>
  <rcc rId="241" sId="1" numFmtId="4">
    <oc r="H100">
      <f>F27*1.2/12*0.1175</f>
    </oc>
    <nc r="H100">
      <v>119.00342314945387</v>
    </nc>
  </rcc>
  <rcc rId="242" sId="1" numFmtId="34">
    <oc r="J100">
      <f>D100+F100+H100</f>
    </oc>
    <nc r="J100">
      <v>337.26621299453581</v>
    </nc>
  </rcc>
  <rcc rId="243" sId="1" numFmtId="4">
    <oc r="D101">
      <f>D27*1.2*0.015</f>
    </oc>
    <nc r="D101">
      <v>176.15818787814371</v>
    </nc>
  </rcc>
  <rcc rId="244" sId="1" numFmtId="4">
    <oc r="F101">
      <f>F27*1.2*0.015</f>
    </oc>
    <nc r="F101">
      <v>182.30311631405701</v>
    </nc>
  </rcc>
  <rcc rId="245" sId="1" numFmtId="4">
    <oc r="H101">
      <f>H27*1.2*0.015</f>
    </oc>
    <nc r="H101">
      <v>189.60008801907259</v>
    </nc>
  </rcc>
  <rcc rId="246" sId="1" numFmtId="34">
    <oc r="J101">
      <f>D101+F101+H101</f>
    </oc>
    <nc r="J101">
      <v>548.0613922112733</v>
    </nc>
  </rcc>
  <rcc rId="247" sId="1" numFmtId="34">
    <oc r="D102">
      <f>D101</f>
    </oc>
    <nc r="D102">
      <v>176.15818787814371</v>
    </nc>
  </rcc>
  <rcc rId="248" sId="1" numFmtId="34">
    <oc r="F102">
      <f>F101</f>
    </oc>
    <nc r="F102">
      <v>182.30311631405701</v>
    </nc>
  </rcc>
  <rcc rId="249" sId="1" numFmtId="34">
    <oc r="H102">
      <f>H101</f>
    </oc>
    <nc r="H102">
      <v>189.60008801907259</v>
    </nc>
  </rcc>
  <rcc rId="250" sId="1" numFmtId="34">
    <oc r="J102">
      <f>D102+F102+H102</f>
    </oc>
    <nc r="J102">
      <v>548.0613922112733</v>
    </nc>
  </rcc>
  <rcc rId="251" sId="1" numFmtId="34">
    <oc r="F103">
      <f>D103*M15</f>
    </oc>
    <nc r="F103">
      <v>0</v>
    </nc>
  </rcc>
  <rcc rId="252" sId="1" numFmtId="34">
    <oc r="H103">
      <f>F103*N15</f>
    </oc>
    <nc r="H103">
      <v>0</v>
    </nc>
  </rcc>
  <rcc rId="253" sId="1" numFmtId="34">
    <oc r="J103">
      <f>D103+F103+H103</f>
    </oc>
    <nc r="J103">
      <v>0</v>
    </nc>
  </rcc>
  <rcc rId="254" sId="1" numFmtId="34">
    <oc r="D104">
      <f>D105+D109+D110+D111+D112+D113+D114+D115+D118</f>
    </oc>
    <nc r="D104">
      <v>408.71327527127119</v>
    </nc>
  </rcc>
  <rcc rId="255" sId="1" numFmtId="34">
    <oc r="F104">
      <f>F105+F109+F110+F111+F112+F113+F114+F115+F118</f>
    </oc>
    <nc r="F104">
      <v>327.40281232661135</v>
    </nc>
  </rcc>
  <rcc rId="256" sId="1" numFmtId="34">
    <oc r="H104">
      <f>H105+H109+H110+H111+H112+H113+H114+H115+H118</f>
    </oc>
    <nc r="H104">
      <v>314.57976984913557</v>
    </nc>
  </rcc>
  <rcc rId="257" sId="1" numFmtId="34">
    <oc r="J104">
      <f>D104+F104+H104</f>
    </oc>
    <nc r="J104">
      <v>1050.6958574470182</v>
    </nc>
  </rcc>
  <rcc rId="258" sId="1" numFmtId="34">
    <oc r="J105">
      <f>D105+F105+H105</f>
    </oc>
    <nc r="J105">
      <v>0</v>
    </nc>
  </rcc>
  <rcc rId="259" sId="1" numFmtId="34">
    <oc r="J106">
      <f>D106+F106+H106</f>
    </oc>
    <nc r="J106">
      <v>0</v>
    </nc>
  </rcc>
  <rcc rId="260" sId="1" numFmtId="34">
    <oc r="J107">
      <f>D107+F107+H107</f>
    </oc>
    <nc r="J107">
      <v>0</v>
    </nc>
  </rcc>
  <rcc rId="261" sId="1" numFmtId="34">
    <oc r="J108">
      <f>D108+F108+H108</f>
    </oc>
    <nc r="J108">
      <v>0</v>
    </nc>
  </rcc>
  <rcc rId="262" sId="1" numFmtId="34">
    <oc r="J109">
      <f>D109+F109+H109</f>
    </oc>
    <nc r="J109">
      <v>0</v>
    </nc>
  </rcc>
  <rcc rId="263" sId="1" numFmtId="34">
    <oc r="J110">
      <f>D110+F110+H110</f>
    </oc>
    <nc r="J110">
      <v>0</v>
    </nc>
  </rcc>
  <rcc rId="264" sId="1" numFmtId="34">
    <oc r="J111">
      <f>D111+F111+H111</f>
    </oc>
    <nc r="J111">
      <v>0</v>
    </nc>
  </rcc>
  <rcc rId="265" sId="1" numFmtId="34">
    <oc r="J112">
      <f>D112+F112+H112</f>
    </oc>
    <nc r="J112">
      <v>0</v>
    </nc>
  </rcc>
  <rcc rId="266" sId="1" numFmtId="34">
    <oc r="D113">
      <f>D91+D85</f>
    </oc>
    <nc r="D113">
      <v>408.71327527127119</v>
    </nc>
  </rcc>
  <rcc rId="267" sId="1" numFmtId="34">
    <oc r="F113">
      <f>F91+F85</f>
    </oc>
    <nc r="F113">
      <v>327.40281232661135</v>
    </nc>
  </rcc>
  <rcc rId="268" sId="1" numFmtId="34">
    <oc r="H113">
      <f>H91+H85</f>
    </oc>
    <nc r="H113">
      <v>314.57976984913557</v>
    </nc>
  </rcc>
  <rcc rId="269" sId="1" numFmtId="34">
    <oc r="J113">
      <f>D113+F113+H113</f>
    </oc>
    <nc r="J113">
      <v>1050.6958574470182</v>
    </nc>
  </rcc>
  <rcc rId="270" sId="1" numFmtId="34">
    <oc r="J114">
      <f>D114+F114+H114</f>
    </oc>
    <nc r="J114">
      <v>0</v>
    </nc>
  </rcc>
  <rcc rId="271" sId="1" numFmtId="34">
    <oc r="J115">
      <f>D115+F115+H115</f>
    </oc>
    <nc r="J115">
      <v>0</v>
    </nc>
  </rcc>
  <rcc rId="272" sId="1" numFmtId="34">
    <oc r="J116">
      <f>D116+F116+H116</f>
    </oc>
    <nc r="J116">
      <v>0</v>
    </nc>
  </rcc>
  <rcc rId="273" sId="1" numFmtId="34">
    <oc r="J117">
      <f>D117+F117+H117</f>
    </oc>
    <nc r="J117">
      <v>0</v>
    </nc>
  </rcc>
  <rcc rId="274" sId="1" numFmtId="34">
    <oc r="D118">
      <f>D90</f>
    </oc>
    <nc r="D118">
      <v>0</v>
    </nc>
  </rcc>
  <rcc rId="275" sId="1" numFmtId="34">
    <oc r="F118">
      <f>F90</f>
    </oc>
    <nc r="F118">
      <v>0</v>
    </nc>
  </rcc>
  <rcc rId="276" sId="1" numFmtId="34">
    <oc r="H118">
      <f>H90</f>
    </oc>
    <nc r="H118">
      <v>0</v>
    </nc>
  </rcc>
  <rcc rId="277" sId="1" numFmtId="34">
    <oc r="J118">
      <f>D118+F118+H118</f>
    </oc>
    <nc r="J118">
      <v>0</v>
    </nc>
  </rcc>
  <rcc rId="278" sId="1" numFmtId="34">
    <oc r="D119">
      <f>D120+D124+D125+D126+D127+D128+D129+D130+D133</f>
    </oc>
    <nc r="D119">
      <v>81.742655054254243</v>
    </nc>
  </rcc>
  <rcc rId="279" sId="1" numFmtId="34">
    <oc r="F119">
      <f>F120+F124+F125+F126+F127+F128+F129+F130+F133</f>
    </oc>
    <nc r="F119">
      <v>65.480562465322279</v>
    </nc>
  </rcc>
  <rcc rId="280" sId="1" numFmtId="34">
    <oc r="H119">
      <f>H120+H124+H125+H126+H127+H128+H129+H130+H133</f>
    </oc>
    <nc r="H119">
      <v>62.915953969827115</v>
    </nc>
  </rcc>
  <rcc rId="281" sId="1" numFmtId="34">
    <oc r="J119">
      <f>D119+F119+H119</f>
    </oc>
    <nc r="J119">
      <v>210.13917148940362</v>
    </nc>
  </rcc>
  <rcc rId="282" sId="1" numFmtId="34">
    <oc r="J120">
      <f>D120+F120+H120</f>
    </oc>
    <nc r="J120">
      <v>0</v>
    </nc>
  </rcc>
  <rcc rId="283" sId="1" numFmtId="34">
    <oc r="J121">
      <f>D121+F121+H121</f>
    </oc>
    <nc r="J121">
      <v>0</v>
    </nc>
  </rcc>
  <rcc rId="284" sId="1" numFmtId="34">
    <oc r="J122">
      <f>D122+F122+H122</f>
    </oc>
    <nc r="J122">
      <v>0</v>
    </nc>
  </rcc>
  <rcc rId="285" sId="1" numFmtId="34">
    <oc r="J123">
      <f>D123+F123+H123</f>
    </oc>
    <nc r="J123">
      <v>0</v>
    </nc>
  </rcc>
  <rcc rId="286" sId="1" numFmtId="34">
    <oc r="J124">
      <f>D124+F124+H124</f>
    </oc>
    <nc r="J124">
      <v>0</v>
    </nc>
  </rcc>
  <rcc rId="287" sId="1" numFmtId="34">
    <oc r="J125">
      <f>D125+F125+H125</f>
    </oc>
    <nc r="J125">
      <v>0</v>
    </nc>
  </rcc>
  <rcc rId="288" sId="1" numFmtId="34">
    <oc r="J126">
      <f>D126+F126+H126</f>
    </oc>
    <nc r="J126">
      <v>0</v>
    </nc>
  </rcc>
  <rcc rId="289" sId="1" numFmtId="34">
    <oc r="J127">
      <f>D127+F127+H127</f>
    </oc>
    <nc r="J127">
      <v>0</v>
    </nc>
  </rcc>
  <rcc rId="290" sId="1" numFmtId="34">
    <oc r="D128">
      <f>D113*0.2</f>
    </oc>
    <nc r="D128">
      <v>81.742655054254243</v>
    </nc>
  </rcc>
  <rcc rId="291" sId="1" numFmtId="34">
    <oc r="F128">
      <f>F113*0.2</f>
    </oc>
    <nc r="F128">
      <v>65.480562465322279</v>
    </nc>
  </rcc>
  <rcc rId="292" sId="1" numFmtId="34">
    <oc r="H128">
      <f>H113*0.2</f>
    </oc>
    <nc r="H128">
      <v>62.915953969827115</v>
    </nc>
  </rcc>
  <rcc rId="293" sId="1" numFmtId="34">
    <oc r="J128">
      <f>D128+F128+H128</f>
    </oc>
    <nc r="J128">
      <v>210.13917148940362</v>
    </nc>
  </rcc>
  <rcc rId="294" sId="1" numFmtId="34">
    <oc r="J129">
      <f>D129+F129+H129</f>
    </oc>
    <nc r="J129">
      <v>0</v>
    </nc>
  </rcc>
  <rcc rId="295" sId="1" numFmtId="34">
    <oc r="J130">
      <f>D130+F130+H130</f>
    </oc>
    <nc r="J130">
      <v>0</v>
    </nc>
  </rcc>
  <rcc rId="296" sId="1" numFmtId="34">
    <oc r="J131">
      <f>D131+F131+H131</f>
    </oc>
    <nc r="J131">
      <v>0</v>
    </nc>
  </rcc>
  <rcc rId="297" sId="1" numFmtId="34">
    <oc r="J132">
      <f>D132+F132+H132</f>
    </oc>
    <nc r="J132">
      <v>0</v>
    </nc>
  </rcc>
  <rcc rId="298" sId="1" numFmtId="34">
    <oc r="D133">
      <f>D118*0.2</f>
    </oc>
    <nc r="D133">
      <v>0</v>
    </nc>
  </rcc>
  <rcc rId="299" sId="1" numFmtId="34">
    <oc r="F133">
      <f>F118*0.2</f>
    </oc>
    <nc r="F133">
      <v>0</v>
    </nc>
  </rcc>
  <rcc rId="300" sId="1" numFmtId="34">
    <oc r="H133">
      <f>H118*0.2</f>
    </oc>
    <nc r="H133">
      <v>0</v>
    </nc>
  </rcc>
  <rcc rId="301" sId="1" numFmtId="34">
    <oc r="J133">
      <f>D133+F133+H133</f>
    </oc>
    <nc r="J133">
      <v>0</v>
    </nc>
  </rcc>
  <rcc rId="302" sId="1" numFmtId="34">
    <oc r="D134">
      <f>D135+D139+D140+D141+D142+D143+D144+D145+D148</f>
    </oc>
    <nc r="D134">
      <v>326.97062021701697</v>
    </nc>
  </rcc>
  <rcc rId="303" sId="1" numFmtId="34">
    <oc r="F134">
      <f>F135+F139+F140+F141+F142+F143+F144+F145+F148</f>
    </oc>
    <nc r="F134">
      <v>261.92224986128906</v>
    </nc>
  </rcc>
  <rcc rId="304" sId="1" numFmtId="34">
    <oc r="H134">
      <f>H135+H139+H140+H141+H142+H143+H144+H145+H148</f>
    </oc>
    <nc r="H134">
      <v>251.66381587930846</v>
    </nc>
  </rcc>
  <rcc rId="305" sId="1" numFmtId="34">
    <oc r="J134">
      <f>D134+F134+H134</f>
    </oc>
    <nc r="J134">
      <v>840.55668595761449</v>
    </nc>
  </rcc>
  <rcc rId="306" sId="1" numFmtId="34">
    <oc r="J135">
      <f>D135+F135+H135</f>
    </oc>
    <nc r="J135">
      <v>0</v>
    </nc>
  </rcc>
  <rcc rId="307" sId="1" numFmtId="34">
    <oc r="J136">
      <f>D136+F136+H136</f>
    </oc>
    <nc r="J136">
      <v>0</v>
    </nc>
  </rcc>
  <rcc rId="308" sId="1" numFmtId="34">
    <oc r="J137">
      <f>D137+F137+H137</f>
    </oc>
    <nc r="J137">
      <v>0</v>
    </nc>
  </rcc>
  <rcc rId="309" sId="1" numFmtId="34">
    <oc r="J138">
      <f>D138+F138+H138</f>
    </oc>
    <nc r="J138">
      <v>0</v>
    </nc>
  </rcc>
  <rcc rId="310" sId="1" numFmtId="34">
    <oc r="J139">
      <f>D139+F139+H139</f>
    </oc>
    <nc r="J139">
      <v>0</v>
    </nc>
  </rcc>
  <rcc rId="311" sId="1" numFmtId="34">
    <oc r="J140">
      <f>D140+F140+H140</f>
    </oc>
    <nc r="J140">
      <v>0</v>
    </nc>
  </rcc>
  <rcc rId="312" sId="1" numFmtId="34">
    <oc r="J141">
      <f>D141+F141+H141</f>
    </oc>
    <nc r="J141">
      <v>0</v>
    </nc>
  </rcc>
  <rcc rId="313" sId="1" numFmtId="34">
    <oc r="J142">
      <f>D142+F142+H142</f>
    </oc>
    <nc r="J142">
      <v>0</v>
    </nc>
  </rcc>
  <rcc rId="314" sId="1" numFmtId="34">
    <oc r="D143">
      <f>D113-D128</f>
    </oc>
    <nc r="D143">
      <v>326.97062021701697</v>
    </nc>
  </rcc>
  <rcc rId="315" sId="1" numFmtId="34">
    <oc r="F143">
      <f>F113-F128</f>
    </oc>
    <nc r="F143">
      <v>261.92224986128906</v>
    </nc>
  </rcc>
  <rcc rId="316" sId="1" numFmtId="34">
    <oc r="H143">
      <f>H113-H128</f>
    </oc>
    <nc r="H143">
      <v>251.66381587930846</v>
    </nc>
  </rcc>
  <rcc rId="317" sId="1" numFmtId="34">
    <oc r="J143">
      <f>D143+F143+H143</f>
    </oc>
    <nc r="J143">
      <v>840.55668595761449</v>
    </nc>
  </rcc>
  <rcc rId="318" sId="1" numFmtId="34">
    <oc r="J144">
      <f>D144+F144+H144</f>
    </oc>
    <nc r="J144">
      <v>0</v>
    </nc>
  </rcc>
  <rcc rId="319" sId="1" numFmtId="34">
    <oc r="J145">
      <f>D145+F145+H145</f>
    </oc>
    <nc r="J145">
      <v>0</v>
    </nc>
  </rcc>
  <rcc rId="320" sId="1" numFmtId="34">
    <oc r="J146">
      <f>D146+F146+H146</f>
    </oc>
    <nc r="J146">
      <v>0</v>
    </nc>
  </rcc>
  <rcc rId="321" sId="1" numFmtId="34">
    <oc r="J147">
      <f>D147+F147+H147</f>
    </oc>
    <nc r="J147">
      <v>0</v>
    </nc>
  </rcc>
  <rcc rId="322" sId="1" numFmtId="34">
    <oc r="D148">
      <f>D118-D133</f>
    </oc>
    <nc r="D148">
      <v>0</v>
    </nc>
  </rcc>
  <rcc rId="323" sId="1" numFmtId="34">
    <oc r="F148">
      <f>F118-F133</f>
    </oc>
    <nc r="F148">
      <v>0</v>
    </nc>
  </rcc>
  <rcc rId="324" sId="1" numFmtId="34">
    <oc r="H148">
      <f>H118-H133</f>
    </oc>
    <nc r="H148">
      <v>0</v>
    </nc>
  </rcc>
  <rcc rId="325" sId="1" numFmtId="34">
    <oc r="J148">
      <f>D148+F148+H148</f>
    </oc>
    <nc r="J148">
      <v>0</v>
    </nc>
  </rcc>
  <rcc rId="326" sId="1" numFmtId="34">
    <oc r="D149">
      <f>D150+D151+D152+D153</f>
    </oc>
    <nc r="D149">
      <v>326.97062021701697</v>
    </nc>
  </rcc>
  <rcc rId="327" sId="1" numFmtId="34">
    <oc r="F149">
      <f>F150+F151+F152+F153</f>
    </oc>
    <nc r="F149">
      <v>261.92224986128906</v>
    </nc>
  </rcc>
  <rcc rId="328" sId="1" numFmtId="34">
    <oc r="H149">
      <f>H150+H151+H152+H153</f>
    </oc>
    <nc r="H149">
      <v>251.66381587930846</v>
    </nc>
  </rcc>
  <rcc rId="329" sId="1" numFmtId="34">
    <oc r="J149">
      <f>D149+F149+H149</f>
    </oc>
    <nc r="J149">
      <v>840.55668595761449</v>
    </nc>
  </rcc>
  <rcc rId="330" sId="1" numFmtId="34">
    <oc r="D150">
      <f>Источники!D19/1.2-Финплан!D64</f>
    </oc>
    <nc r="D150">
      <v>229.63270546081537</v>
    </nc>
  </rcc>
  <rcc rId="331" sId="1" numFmtId="34">
    <oc r="F150">
      <f>Источники!F19/1.2-Финплан!F64</f>
    </oc>
    <nc r="F150">
      <v>161.79468599178404</v>
    </nc>
  </rcc>
  <rcc rId="332" sId="1" numFmtId="34">
    <oc r="H150">
      <f>Источники!H19/1.2-Финплан!H64</f>
    </oc>
    <nc r="H150">
      <v>147.53660089650481</v>
    </nc>
  </rcc>
  <rcc rId="333" sId="1" numFmtId="34">
    <oc r="J150">
      <f>D150+F150+H150</f>
    </oc>
    <nc r="J150">
      <v>538.96399234910427</v>
    </nc>
  </rcc>
  <rcc rId="334" sId="1" numFmtId="34">
    <oc r="J151">
      <f>D151+F151+H151</f>
    </oc>
    <nc r="J151">
      <v>0</v>
    </nc>
  </rcc>
  <rcc rId="335" sId="1" numFmtId="34">
    <oc r="J152">
      <f>D152+F152+H152</f>
    </oc>
    <nc r="J152">
      <v>0</v>
    </nc>
  </rcc>
  <rcc rId="336" sId="1" numFmtId="34">
    <oc r="D153">
      <f>D134-D150</f>
    </oc>
    <nc r="D153">
      <v>97.337914756201599</v>
    </nc>
  </rcc>
  <rcc rId="337" sId="1" numFmtId="34">
    <oc r="F153">
      <f>F134-F150</f>
    </oc>
    <nc r="F153">
      <v>100.12756386950502</v>
    </nc>
  </rcc>
  <rcc rId="338" sId="1" numFmtId="34">
    <oc r="H153">
      <f>H134-H150</f>
    </oc>
    <nc r="H153">
      <v>104.12721498280365</v>
    </nc>
  </rcc>
  <rcc rId="339" sId="1" numFmtId="34">
    <oc r="J153">
      <f>D153+F153+H153</f>
    </oc>
    <nc r="J153">
      <v>301.59269360851027</v>
    </nc>
  </rcc>
  <rcc rId="340" sId="1" numFmtId="34">
    <oc r="J154">
      <f>D154+F154+H154</f>
    </oc>
    <nc r="J154">
      <v>0</v>
    </nc>
  </rcc>
  <rcc rId="341" sId="1" numFmtId="34">
    <oc r="D155">
      <f>D104+D100+D64</f>
    </oc>
    <nc r="D155">
      <v>517.51441991989816</v>
    </nc>
  </rcc>
  <rcc rId="342" sId="1" numFmtId="34">
    <oc r="F155">
      <f>F104+F100+F64</f>
    </oc>
    <nc r="F155">
      <v>485.12872501725832</v>
    </nc>
  </rcc>
  <rcc rId="343" sId="1" numFmtId="34">
    <oc r="H155">
      <f>H104+H100+H64</f>
    </oc>
    <nc r="H155">
      <v>508.01488413944605</v>
    </nc>
  </rcc>
  <rcc rId="344" sId="1" numFmtId="34">
    <oc r="J155">
      <f>D155+F155+H155</f>
    </oc>
    <nc r="J155">
      <v>1510.6580290766024</v>
    </nc>
  </rcc>
  <rcc rId="345" sId="1" numFmtId="34">
    <oc r="F156">
      <f>D159</f>
    </oc>
    <nc r="F156">
      <v>640</v>
    </nc>
  </rcc>
  <rcc rId="346" sId="1" numFmtId="34">
    <oc r="H156">
      <f>F159</f>
    </oc>
    <nc r="H156">
      <v>665</v>
    </nc>
  </rcc>
  <rcc rId="347" sId="1" numFmtId="34">
    <oc r="J156">
      <f>D156+F156+H156</f>
    </oc>
    <nc r="J156">
      <v>1920</v>
    </nc>
  </rcc>
  <rcc rId="348" sId="1" numFmtId="34">
    <oc r="D157">
      <f>D156</f>
    </oc>
    <nc r="D157">
      <v>615</v>
    </nc>
  </rcc>
  <rcc rId="349" sId="1" numFmtId="34">
    <oc r="F157">
      <f>F156</f>
    </oc>
    <nc r="F157">
      <v>640</v>
    </nc>
  </rcc>
  <rcc rId="350" sId="1" numFmtId="34">
    <oc r="H157">
      <f>H156</f>
    </oc>
    <nc r="H157">
      <v>665</v>
    </nc>
  </rcc>
  <rcc rId="351" sId="1" numFmtId="34">
    <oc r="J157">
      <f>D157+F157+H157</f>
    </oc>
    <nc r="J157">
      <v>1920</v>
    </nc>
  </rcc>
  <rcc rId="352" sId="1" numFmtId="34">
    <oc r="D158">
      <f>D156+D241</f>
    </oc>
    <nc r="D158">
      <v>640</v>
    </nc>
  </rcc>
  <rcc rId="353" sId="1" numFmtId="34">
    <oc r="F158">
      <f>F156+F241</f>
    </oc>
    <nc r="F158">
      <v>665</v>
    </nc>
  </rcc>
  <rcc rId="354" sId="1" numFmtId="34">
    <oc r="H158">
      <f>H156+H241</f>
    </oc>
    <nc r="H158">
      <v>680</v>
    </nc>
  </rcc>
  <rcc rId="355" sId="1" numFmtId="34">
    <oc r="J158">
      <f>D158+F158+H158</f>
    </oc>
    <nc r="J158">
      <v>1985</v>
    </nc>
  </rcc>
  <rcc rId="356" sId="1" numFmtId="34">
    <oc r="D159">
      <f>D158</f>
    </oc>
    <nc r="D159">
      <v>640</v>
    </nc>
  </rcc>
  <rcc rId="357" sId="1" numFmtId="34">
    <oc r="F159">
      <f>F158</f>
    </oc>
    <nc r="F159">
      <v>665</v>
    </nc>
  </rcc>
  <rcc rId="358" sId="1" numFmtId="34">
    <oc r="H159">
      <f>H158</f>
    </oc>
    <nc r="H159">
      <v>680</v>
    </nc>
  </rcc>
  <rcc rId="359" sId="1" numFmtId="34">
    <oc r="J159">
      <f>D159+F159+H159</f>
    </oc>
    <nc r="J159">
      <v>1985</v>
    </nc>
  </rcc>
  <rcc rId="360" sId="1" numFmtId="34">
    <oc r="D160">
      <f>D158/D155</f>
    </oc>
    <nc r="D160">
      <v>1.2366805162628327</v>
    </nc>
  </rcc>
  <rcc rId="361" sId="1" numFmtId="34">
    <oc r="F160">
      <f>F158/F155</f>
    </oc>
    <nc r="F160">
      <v>1.3707702012003986</v>
    </nc>
  </rcc>
  <rcc rId="362" sId="1" numFmtId="34">
    <oc r="H160">
      <f>H158/H155</f>
    </oc>
    <nc r="H160">
      <v>1.3385434585285603</v>
    </nc>
  </rcc>
  <rcc rId="363" sId="1" numFmtId="34">
    <oc r="J160">
      <f>D160+F160+H160</f>
    </oc>
    <nc r="J160">
      <v>3.9459941759917916</v>
    </nc>
  </rcc>
  <rcc rId="364" sId="1" numFmtId="34">
    <oc r="D162">
      <f>D163+D167+D168+D169+D170+D171+D172+D173+D176+D179</f>
    </oc>
    <nc r="D162">
      <v>11415.050574503712</v>
    </nc>
  </rcc>
  <rcc rId="365" sId="1" numFmtId="34">
    <oc r="F162">
      <f>F163+F167+F168+F169+F170+F171+F172+F173+F176+F179</f>
    </oc>
    <nc r="F162">
      <v>11817.178263884742</v>
    </nc>
  </rcc>
  <rcc rId="366" sId="1" numFmtId="34">
    <oc r="H162">
      <f>H163+H167+H168+H169+H170+H171+H172+H173+H176+H179</f>
    </oc>
    <nc r="H162">
      <v>12285.84755383041</v>
    </nc>
  </rcc>
  <rcc rId="367" sId="1" numFmtId="34">
    <oc r="J162">
      <f>J163+J167+J168+J169+J170+J171+J172+J173+J176+J179</f>
    </oc>
    <nc r="J162">
      <v>35518.076392218863</v>
    </nc>
  </rcc>
  <rcc rId="368" sId="1" numFmtId="34">
    <oc r="D163">
      <f>D164+D165+D166</f>
    </oc>
    <nc r="D163">
      <v>0</v>
    </nc>
  </rcc>
  <rcc rId="369" sId="1" numFmtId="34">
    <oc r="F163">
      <f>F164+F165+F166</f>
    </oc>
    <nc r="F163">
      <v>0</v>
    </nc>
  </rcc>
  <rcc rId="370" sId="1" numFmtId="34">
    <oc r="H163">
      <f>H164+H165+H166</f>
    </oc>
    <nc r="H163">
      <v>0</v>
    </nc>
  </rcc>
  <rcc rId="371" sId="1" numFmtId="34">
    <oc r="J163">
      <f>J164+J165+J166</f>
    </oc>
    <nc r="J163">
      <v>0</v>
    </nc>
  </rcc>
  <rcc rId="372" sId="1" numFmtId="34">
    <oc r="J164">
      <f>D164+F164+H164</f>
    </oc>
    <nc r="J164">
      <v>0</v>
    </nc>
  </rcc>
  <rcc rId="373" sId="1" numFmtId="34">
    <oc r="J165">
      <f>D165+F165+H165</f>
    </oc>
    <nc r="J165">
      <v>0</v>
    </nc>
  </rcc>
  <rcc rId="374" sId="1" numFmtId="34">
    <oc r="J166">
      <f>D166+F166+H166</f>
    </oc>
    <nc r="J166">
      <v>0</v>
    </nc>
  </rcc>
  <rcc rId="375" sId="1" numFmtId="34">
    <oc r="J167">
      <f>D167+F167+H167</f>
    </oc>
    <nc r="J167">
      <v>0</v>
    </nc>
  </rcc>
  <rcc rId="376" sId="1" numFmtId="34">
    <oc r="J168">
      <f>D168+F168+H168</f>
    </oc>
    <nc r="J168">
      <v>0</v>
    </nc>
  </rcc>
  <rcc rId="377" sId="1" numFmtId="34">
    <oc r="J169">
      <f>D169+F169+H169</f>
    </oc>
    <nc r="J169">
      <v>0</v>
    </nc>
  </rcc>
  <rcc rId="378" sId="1" numFmtId="34">
    <oc r="J170">
      <f>D170+F170+H170</f>
    </oc>
    <nc r="J170">
      <v>0</v>
    </nc>
  </rcc>
  <rcc rId="379" sId="1" numFmtId="34">
    <oc r="D171">
      <f>D27*1.2*0.972</f>
    </oc>
    <nc r="D171">
      <v>11415.050574503712</v>
    </nc>
  </rcc>
  <rcc rId="380" sId="1" numFmtId="34">
    <oc r="F171">
      <f>D171*M15*0.995</f>
    </oc>
    <nc r="F171">
      <v>11817.178263884742</v>
    </nc>
  </rcc>
  <rcc rId="381" sId="1" numFmtId="34">
    <oc r="H171">
      <f>F171*N15</f>
    </oc>
    <nc r="H171">
      <v>12285.84755383041</v>
    </nc>
  </rcc>
  <rcc rId="382" sId="1" numFmtId="34">
    <oc r="J171">
      <f>D171+F171+H171</f>
    </oc>
    <nc r="J171">
      <v>35518.076392218863</v>
    </nc>
  </rcc>
  <rcc rId="383" sId="1" numFmtId="34">
    <oc r="J172">
      <f>D172+F172+H172</f>
    </oc>
    <nc r="J172">
      <v>0</v>
    </nc>
  </rcc>
  <rcc rId="384" sId="1" numFmtId="34">
    <oc r="D173">
      <f>D174+D175</f>
    </oc>
    <nc r="D173">
      <v>0</v>
    </nc>
  </rcc>
  <rcc rId="385" sId="1" numFmtId="34">
    <oc r="F173">
      <f>F174+F175</f>
    </oc>
    <nc r="F173">
      <v>0</v>
    </nc>
  </rcc>
  <rcc rId="386" sId="1" numFmtId="34">
    <oc r="H173">
      <f>H174+H175</f>
    </oc>
    <nc r="H173">
      <v>0</v>
    </nc>
  </rcc>
  <rcc rId="387" sId="1" numFmtId="34">
    <oc r="J173">
      <f>J174+J175</f>
    </oc>
    <nc r="J173">
      <v>0</v>
    </nc>
  </rcc>
  <rcc rId="388" sId="1" numFmtId="34">
    <oc r="J174">
      <f>D174+F174+H174</f>
    </oc>
    <nc r="J174">
      <v>0</v>
    </nc>
  </rcc>
  <rcc rId="389" sId="1" numFmtId="34">
    <oc r="J175">
      <f>D175+F175+H175</f>
    </oc>
    <nc r="J175">
      <v>0</v>
    </nc>
  </rcc>
  <rcc rId="390" sId="1" numFmtId="34">
    <oc r="J176">
      <f>J177+J178</f>
    </oc>
    <nc r="J176">
      <v>0</v>
    </nc>
  </rcc>
  <rcc rId="391" sId="1" numFmtId="34">
    <oc r="J177">
      <f>D177+F177+H177</f>
    </oc>
    <nc r="J177">
      <v>0</v>
    </nc>
  </rcc>
  <rcc rId="392" sId="1" numFmtId="34">
    <oc r="J178">
      <f>D178+F178+H178</f>
    </oc>
    <nc r="J178">
      <v>0</v>
    </nc>
  </rcc>
  <rcc rId="393" sId="1" numFmtId="34">
    <oc r="D179">
      <f>D32*1.18</f>
    </oc>
    <nc r="D179">
      <v>0</v>
    </nc>
  </rcc>
  <rcc rId="394" sId="1" numFmtId="34">
    <oc r="F179">
      <f>F32*1.18</f>
    </oc>
    <nc r="F179">
      <v>0</v>
    </nc>
  </rcc>
  <rcc rId="395" sId="1" numFmtId="34">
    <oc r="H179">
      <f>H32*1.18</f>
    </oc>
    <nc r="H179">
      <v>0</v>
    </nc>
  </rcc>
  <rcc rId="396" sId="1" numFmtId="34">
    <oc r="J179">
      <f>D179+F179+H179</f>
    </oc>
    <nc r="J179">
      <v>0</v>
    </nc>
  </rcc>
  <rcc rId="397" sId="1" numFmtId="34">
    <oc r="D180">
      <f>D181+D182+D186+D187+D188+D189+D190+D191+D193+D194+D195+D196+D197</f>
    </oc>
    <nc r="D180">
      <v>11127.386259841154</v>
    </nc>
  </rcc>
  <rcc rId="398" sId="1" numFmtId="34">
    <oc r="F180">
      <f>F181+F182+F186+F187+F188+F189+F190+F191+F193+F194+F195+F196+F197</f>
    </oc>
    <nc r="F180">
      <v>11565.245817237648</v>
    </nc>
  </rcc>
  <rcc rId="399" sId="1" numFmtId="34">
    <oc r="H180">
      <f>H181+H182+H186+H187+H188+H189+H190+H191+H193+H194+H195+H196+H197</f>
    </oc>
    <nc r="H180">
      <v>12018.212582789747</v>
    </nc>
  </rcc>
  <rcc rId="400" sId="1" numFmtId="34">
    <oc r="J180">
      <f>J181+J182+J186+J187+J188+J189+J190+J191+J193+J194+J195+J196+J197</f>
    </oc>
    <nc r="J180">
      <v>34710.844659868555</v>
    </nc>
  </rcc>
  <rcc rId="401" sId="1" numFmtId="34">
    <oc r="J181">
      <f>D181+F181+H181</f>
    </oc>
    <nc r="J181">
      <v>0</v>
    </nc>
  </rcc>
  <rcc rId="402" sId="1" numFmtId="34">
    <oc r="D182">
      <f>D183+D184+D185</f>
    </oc>
    <nc r="D182">
      <v>6228.3239433785011</v>
    </nc>
  </rcc>
  <rcc rId="403" sId="1" numFmtId="34">
    <oc r="F182">
      <f>F183+F184+F185</f>
    </oc>
    <nc r="F182">
      <v>6480.1350804092936</v>
    </nc>
  </rcc>
  <rcc rId="404" sId="1" numFmtId="34">
    <oc r="H182">
      <f>H183+H184+H185</f>
    </oc>
    <nc r="H182">
      <v>6737.1372376983263</v>
    </nc>
  </rcc>
  <rcc rId="405" sId="1" numFmtId="34">
    <oc r="J182">
      <f>J183+J184+J185</f>
    </oc>
    <nc r="J182">
      <v>19445.59626148612</v>
    </nc>
  </rcc>
  <rcc rId="406" sId="1" numFmtId="34">
    <oc r="D183">
      <f>D42*1.2</f>
    </oc>
    <nc r="D183">
      <v>6225.720657168501</v>
    </nc>
  </rcc>
  <rcc rId="407" sId="1" numFmtId="34">
    <oc r="F183">
      <f>F42*1.2</f>
    </oc>
    <nc r="F183">
      <v>6477.4265433378232</v>
    </nc>
  </rcc>
  <rcc rId="408" sId="1" numFmtId="34">
    <oc r="H183">
      <f>H42*1.2</f>
    </oc>
    <nc r="H183">
      <v>6734.3212800466017</v>
    </nc>
  </rcc>
  <rcc rId="409" sId="1" numFmtId="34">
    <oc r="J183">
      <f>D183+F183+H183</f>
    </oc>
    <nc r="J183">
      <v>19437.468480552925</v>
    </nc>
  </rcc>
  <rcc rId="410" sId="1" numFmtId="34">
    <oc r="F184">
      <f>D184*M15</f>
    </oc>
    <nc r="F184">
      <v>2.7085370714702997</v>
    </nc>
  </rcc>
  <rcc rId="411" sId="1" numFmtId="34">
    <oc r="H184">
      <f>F184*N15</f>
    </oc>
    <nc r="H184">
      <v>2.8159576517248119</v>
    </nc>
  </rcc>
  <rcc rId="412" sId="1" numFmtId="34">
    <oc r="J184">
      <f>D184+F184+H184</f>
    </oc>
    <nc r="J184">
      <v>8.1277809331951119</v>
    </nc>
  </rcc>
  <rcc rId="413" sId="1" numFmtId="34">
    <oc r="J185">
      <f>D185+F185+H185</f>
    </oc>
    <nc r="J185">
      <v>0</v>
    </nc>
  </rcc>
  <rcc rId="414" sId="1" numFmtId="34">
    <oc r="J186">
      <f>D186+F186+H186</f>
    </oc>
    <nc r="J186">
      <v>0</v>
    </nc>
  </rcc>
  <rcc rId="415" sId="1" numFmtId="34">
    <oc r="D187">
      <f>D59*1.2</f>
    </oc>
    <nc r="D187">
      <v>3969.6717230018717</v>
    </nc>
  </rcc>
  <rcc rId="416" sId="1" numFmtId="34">
    <oc r="F187">
      <f>F59*1.2</f>
    </oc>
    <nc r="F187">
      <v>4130.1655507628375</v>
    </nc>
  </rcc>
  <rcc rId="417" sId="1" numFmtId="34">
    <oc r="H187">
      <f>H59*1.2</f>
    </oc>
    <nc r="H187">
      <v>4293.9679165060916</v>
    </nc>
  </rcc>
  <rcc rId="418" sId="1" numFmtId="34">
    <oc r="J187">
      <f>D187+F187+H187</f>
    </oc>
    <nc r="J187">
      <v>12393.805190270801</v>
    </nc>
  </rcc>
  <rcc rId="419" sId="1" numFmtId="34">
    <oc r="J188">
      <f>D188+F188+H188</f>
    </oc>
    <nc r="J188">
      <v>0</v>
    </nc>
  </rcc>
  <rcc rId="420" sId="1" numFmtId="34">
    <oc r="D189">
      <f>D63-D190</f>
    </oc>
    <nc r="D189">
      <v>189.92991013914138</v>
    </nc>
  </rcc>
  <rcc rId="421" sId="1" numFmtId="34">
    <oc r="F189">
      <f>F63-F190</f>
    </oc>
    <nc r="F189">
      <v>197.60877640606702</v>
    </nc>
  </rcc>
  <rcc rId="422" sId="1" numFmtId="34">
    <oc r="H189">
      <f>H63-H190</f>
    </oc>
    <nc r="H189">
      <v>205.44594047833158</v>
    </nc>
  </rcc>
  <rcc rId="423" sId="1" numFmtId="34">
    <oc r="J189">
      <f>D189+F189+H189</f>
    </oc>
    <nc r="J189">
      <v>592.98462702354004</v>
    </nc>
  </rcc>
  <rcc rId="424" sId="1" numFmtId="34">
    <oc r="D190">
      <f>D63*0.302</f>
    </oc>
    <nc r="D190">
      <v>82.17597831235058</v>
    </nc>
  </rcc>
  <rcc rId="425" sId="1" numFmtId="34">
    <oc r="F190">
      <f>F63*0.302</f>
    </oc>
    <nc r="F190">
      <v>85.498353115518967</v>
    </nc>
  </rcc>
  <rcc rId="426" sId="1" numFmtId="34">
    <oc r="H190">
      <f>H63*0.302</f>
    </oc>
    <nc r="H190">
      <v>88.889217800080417</v>
    </nc>
  </rcc>
  <rcc rId="427" sId="1" numFmtId="34">
    <oc r="J190">
      <f>D190+F190+H190</f>
    </oc>
    <nc r="J190">
      <v>256.56354922794998</v>
    </nc>
  </rcc>
  <rcc rId="428" sId="1" numFmtId="34">
    <oc r="D191">
      <f>90.811+D192</f>
    </oc>
    <nc r="D191">
      <v>172.55365505425425</v>
    </nc>
  </rcc>
  <rcc rId="429" sId="1" numFmtId="34">
    <oc r="F191">
      <f>90.811*M15+F192</f>
    </oc>
    <nc r="F191">
      <v>159.96305119532229</v>
    </nc>
  </rcc>
  <rcc rId="430" sId="1" numFmtId="34">
    <oc r="H191">
      <f>90.811*M15*N15+H192</f>
    </oc>
    <nc r="H191">
      <v>161.14561820285891</v>
    </nc>
  </rcc>
  <rcc rId="431" sId="1" numFmtId="34">
    <oc r="J191">
      <f>D191+F191+H191</f>
    </oc>
    <nc r="J191">
      <v>493.66232445243543</v>
    </nc>
  </rcc>
  <rcc rId="432" sId="1" numFmtId="34">
    <oc r="D192">
      <f>D119</f>
    </oc>
    <nc r="D192">
      <v>81.742655054254243</v>
    </nc>
  </rcc>
  <rcc rId="433" sId="1" numFmtId="34">
    <oc r="F192">
      <f>F119</f>
    </oc>
    <nc r="F192">
      <v>65.480562465322279</v>
    </nc>
  </rcc>
  <rcc rId="434" sId="1" numFmtId="34">
    <oc r="H192">
      <f>H119</f>
    </oc>
    <nc r="H192">
      <v>62.915953969827115</v>
    </nc>
  </rcc>
  <rcc rId="435" sId="1" numFmtId="34">
    <oc r="J192">
      <f>D192+F192+H192</f>
    </oc>
    <nc r="J192">
      <v>210.13917148940362</v>
    </nc>
  </rcc>
  <rcc rId="436" sId="1" numFmtId="34">
    <oc r="D193">
      <f>D55*1.18</f>
    </oc>
    <nc r="D193">
      <v>0</v>
    </nc>
  </rcc>
  <rcc rId="437" sId="1" numFmtId="34">
    <oc r="F193">
      <f>F55*1.18</f>
    </oc>
    <nc r="F193">
      <v>0</v>
    </nc>
  </rcc>
  <rcc rId="438" sId="1" numFmtId="34">
    <oc r="H193">
      <f>H55*1.18</f>
    </oc>
    <nc r="H193">
      <v>0</v>
    </nc>
  </rcc>
  <rcc rId="439" sId="1" numFmtId="34">
    <oc r="J193">
      <f>D193+F193+H193</f>
    </oc>
    <nc r="J193">
      <v>0</v>
    </nc>
  </rcc>
  <rcc rId="440" sId="1" numFmtId="34">
    <oc r="D194">
      <f>(D69+D71)*1.2</f>
    </oc>
    <nc r="D194">
      <v>302.02396271443507</v>
    </nc>
  </rcc>
  <rcc rId="441" sId="1" numFmtId="34">
    <oc r="F194">
      <f>(F69+F71)*1.2</f>
    </oc>
    <nc r="F194">
      <v>314.23479152697962</v>
    </nc>
  </rcc>
  <rcc rId="442" sId="1" numFmtId="34">
    <oc r="H194">
      <f>(H69+H71)*1.2</f>
    </oc>
    <nc r="H194">
      <v>326.69734335894003</v>
    </nc>
  </rcc>
  <rcc rId="443" sId="1" numFmtId="34">
    <oc r="J194">
      <f>D194+F194+H194</f>
    </oc>
    <nc r="J194">
      <v>942.95609760035472</v>
    </nc>
  </rcc>
  <rcc rId="444" sId="1" numFmtId="34">
    <oc r="D195">
      <f>D70*1.2</f>
    </oc>
    <nc r="D195">
      <v>79.43644781597375</v>
    </nc>
  </rcc>
  <rcc rId="445" sId="1" numFmtId="34">
    <oc r="F195">
      <f>F70*1.2</f>
    </oc>
    <nc r="F195">
      <v>82.64806340117363</v>
    </nc>
  </rcc>
  <rcc rId="446" sId="1" numFmtId="34">
    <oc r="H195">
      <f>H70*1.2</f>
    </oc>
    <nc r="H195">
      <v>85.925885595664084</v>
    </nc>
  </rcc>
  <rcc rId="447" sId="1" numFmtId="34">
    <oc r="J195">
      <f>D195+F195+H195</f>
    </oc>
    <nc r="J195">
      <v>248.01039681281148</v>
    </nc>
  </rcc>
  <rcc rId="448" sId="1" numFmtId="34">
    <oc r="D196">
      <f>D100</f>
    </oc>
    <nc r="D196">
      <v>103.27063942462702</v>
    </nc>
  </rcc>
  <rcc rId="449" sId="1" numFmtId="34">
    <oc r="F196">
      <f>F100</f>
    </oc>
    <nc r="F196">
      <v>114.99215042045492</v>
    </nc>
  </rcc>
  <rcc rId="450" sId="1" numFmtId="34">
    <oc r="H196">
      <f>H100</f>
    </oc>
    <nc r="H196">
      <v>119.00342314945387</v>
    </nc>
  </rcc>
  <rcc rId="451" sId="1" numFmtId="34">
    <oc r="J196">
      <f>D196+F196+H196</f>
    </oc>
    <nc r="J196">
      <v>337.26621299453581</v>
    </nc>
  </rcc>
  <rcc rId="452" sId="1" numFmtId="34">
    <oc r="J197">
      <f>D197+F197+H197</f>
    </oc>
    <nc r="J197">
      <v>0</v>
    </nc>
  </rcc>
  <rcc rId="453" sId="1" numFmtId="34">
    <oc r="D198">
      <f>D199+D200+D204</f>
    </oc>
    <nc r="D198">
      <v>0</v>
    </nc>
  </rcc>
  <rcc rId="454" sId="1" numFmtId="34">
    <oc r="F198">
      <f>F199+F200+F204</f>
    </oc>
    <nc r="F198">
      <v>0</v>
    </nc>
  </rcc>
  <rcc rId="455" sId="1" numFmtId="34">
    <oc r="H198">
      <f>H199+H200+H204</f>
    </oc>
    <nc r="H198">
      <v>0</v>
    </nc>
  </rcc>
  <rcc rId="456" sId="1" numFmtId="34">
    <oc r="J198">
      <f>J199+J200+J204</f>
    </oc>
    <nc r="J198">
      <v>0</v>
    </nc>
  </rcc>
  <rcc rId="457" sId="1" numFmtId="34">
    <oc r="J199">
      <f>D199+F199+H199</f>
    </oc>
    <nc r="J199">
      <v>0</v>
    </nc>
  </rcc>
  <rcc rId="458" sId="1" numFmtId="34">
    <oc r="D200">
      <f>D201</f>
    </oc>
    <nc r="D200">
      <v>0</v>
    </nc>
  </rcc>
  <rcc rId="459" sId="1" numFmtId="34">
    <oc r="F200">
      <f>F201</f>
    </oc>
    <nc r="F200">
      <v>0</v>
    </nc>
  </rcc>
  <rcc rId="460" sId="1" numFmtId="34">
    <oc r="H200">
      <f>H201</f>
    </oc>
    <nc r="H200">
      <v>0</v>
    </nc>
  </rcc>
  <rcc rId="461" sId="1" numFmtId="34">
    <oc r="J200">
      <f>J201</f>
    </oc>
    <nc r="J200">
      <v>0</v>
    </nc>
  </rcc>
  <rcc rId="462" sId="1" numFmtId="34">
    <oc r="D201">
      <f>D202+D203</f>
    </oc>
    <nc r="D201">
      <v>0</v>
    </nc>
  </rcc>
  <rcc rId="463" sId="1" numFmtId="34">
    <oc r="F201">
      <f>F202+F203</f>
    </oc>
    <nc r="F201">
      <v>0</v>
    </nc>
  </rcc>
  <rcc rId="464" sId="1" numFmtId="34">
    <oc r="H201">
      <f>H202+H203</f>
    </oc>
    <nc r="H201">
      <v>0</v>
    </nc>
  </rcc>
  <rcc rId="465" sId="1" numFmtId="34">
    <oc r="J201">
      <f>J202+J203</f>
    </oc>
    <nc r="J201">
      <v>0</v>
    </nc>
  </rcc>
  <rcc rId="466" sId="1" numFmtId="34">
    <oc r="J202">
      <f>D202+F202+H202</f>
    </oc>
    <nc r="J202">
      <v>0</v>
    </nc>
  </rcc>
  <rcc rId="467" sId="1" numFmtId="34">
    <oc r="J203">
      <f>D203+F203+H203</f>
    </oc>
    <nc r="J203">
      <v>0</v>
    </nc>
  </rcc>
  <rcc rId="468" sId="1" numFmtId="34">
    <oc r="J204">
      <f>D204+F204+H204</f>
    </oc>
    <nc r="J204">
      <v>0</v>
    </nc>
  </rcc>
  <rcc rId="469" sId="1" numFmtId="34">
    <oc r="D205">
      <f>D206+D213+D214+D215</f>
    </oc>
    <nc r="D205">
      <v>282.19585282177843</v>
    </nc>
  </rcc>
  <rcc rId="470" sId="1" numFmtId="34">
    <oc r="F205">
      <f>F206+F213+F214+F215</f>
    </oc>
    <nc r="F205">
      <v>245.43413791437123</v>
    </nc>
  </rcc>
  <rcc rId="471" sId="1" numFmtId="34">
    <oc r="H205">
      <f>H206+H213+H214+H215</f>
    </oc>
    <nc r="H205">
      <v>266.36195044483372</v>
    </nc>
  </rcc>
  <rcc rId="472" sId="1" numFmtId="34">
    <oc r="J205">
      <f>J206+J213+J214+J215</f>
    </oc>
    <nc r="J205">
      <v>793.99194118098342</v>
    </nc>
  </rcc>
  <rcc rId="473" sId="1" numFmtId="34">
    <oc r="D206">
      <f>D207+D208+D209+D210+D211+D212</f>
    </oc>
    <nc r="D206">
      <v>268.49341445022645</v>
    </nc>
  </rcc>
  <rcc rId="474" sId="1" numFmtId="34">
    <oc r="F206">
      <f>F207+F208+F209+F210+F211+F212</f>
    </oc>
    <nc r="F206">
      <v>243.08895944690732</v>
    </nc>
  </rcc>
  <rcc rId="475" sId="1" numFmtId="34">
    <oc r="H206">
      <f>H207+H208+H209+H210+H211+H212</f>
    </oc>
    <nc r="H206">
      <v>264.91579873387349</v>
    </nc>
  </rcc>
  <rcc rId="476" sId="1" numFmtId="34">
    <oc r="J206">
      <f>J207+J208+J209+J210+J211+J212</f>
    </oc>
    <nc r="J206">
      <v>776.49817263100726</v>
    </nc>
  </rcc>
  <rcc rId="477" sId="1" numFmtId="34">
    <oc r="J207">
      <f>D207+F207+H207</f>
    </oc>
    <nc r="J207">
      <v>0</v>
    </nc>
  </rcc>
  <rcc rId="478" sId="1" numFmtId="34">
    <oc r="J208">
      <f>D208+F208+H208</f>
    </oc>
    <nc r="J208">
      <v>0</v>
    </nc>
  </rcc>
  <rcc rId="479" sId="1" numFmtId="34">
    <oc r="J209">
      <f>D209+F209+H209</f>
    </oc>
    <nc r="J209">
      <v>0</v>
    </nc>
  </rcc>
  <rcc rId="480" sId="1" numFmtId="34">
    <oc r="D210">
      <f>Источники!D19-Финплан!D213</f>
    </oc>
    <nc r="D210">
      <v>268.49341445022645</v>
    </nc>
  </rcc>
  <rcc rId="481" sId="1" numFmtId="34">
    <oc r="F210">
      <f>Источники!F19-Финплан!F213</f>
    </oc>
    <nc r="F210">
      <v>243.08895944690732</v>
    </nc>
  </rcc>
  <rcc rId="482" sId="1" numFmtId="34">
    <oc r="H210">
      <f>Источники!H19-Финплан!H213</f>
    </oc>
    <nc r="H210">
      <v>264.91579873387349</v>
    </nc>
  </rcc>
  <rcc rId="483" sId="1" numFmtId="34">
    <oc r="J210">
      <f>D210+F210+H210</f>
    </oc>
    <nc r="J210">
      <v>776.49817263100726</v>
    </nc>
  </rcc>
  <rcc rId="484" sId="1" numFmtId="34">
    <oc r="J211">
      <f>D211+F211+H211</f>
    </oc>
    <nc r="J211">
      <v>0</v>
    </nc>
  </rcc>
  <rcc rId="485" sId="1" numFmtId="34">
    <oc r="J212">
      <f>D212+F212+H212</f>
    </oc>
    <nc r="J212">
      <v>0</v>
    </nc>
  </rcc>
  <rcc rId="486" sId="1" numFmtId="34">
    <oc r="J213">
      <f>D213+F213+H213</f>
    </oc>
    <nc r="J213">
      <v>17.493768549976153</v>
    </nc>
  </rcc>
  <rcc rId="487" sId="1" numFmtId="34">
    <oc r="J214">
      <f>D214+F214+H214</f>
    </oc>
    <nc r="J214">
      <v>0</v>
    </nc>
  </rcc>
  <rcc rId="488" sId="1" numFmtId="34">
    <oc r="J215">
      <f>D215+F215+H215</f>
    </oc>
    <nc r="J215">
      <v>0</v>
    </nc>
  </rcc>
  <rcc rId="489" sId="1" numFmtId="34">
    <oc r="J216">
      <f>D216+F216+H216</f>
    </oc>
    <nc r="J216">
      <v>0</v>
    </nc>
  </rcc>
  <rcc rId="490" sId="1" numFmtId="34">
    <oc r="D217">
      <f>D218+D219+D223+D224+D227+D228+D229</f>
    </oc>
    <nc r="D217">
      <v>1985</v>
    </nc>
  </rcc>
  <rcc rId="491" sId="1" numFmtId="34">
    <oc r="F217">
      <f>F218+F219+F223+F224+F227+F228+F229</f>
    </oc>
    <nc r="F217">
      <v>2064.4</v>
    </nc>
  </rcc>
  <rcc rId="492" sId="1" numFmtId="34">
    <oc r="H217">
      <f>H218+H219+H223+H224+H227+H228+H229</f>
    </oc>
    <nc r="H217">
      <v>2146.9760000000001</v>
    </nc>
  </rcc>
  <rcc rId="493" sId="1" numFmtId="34">
    <oc r="J217">
      <f>J218+J219+J223+J224+J227+J228+J229</f>
    </oc>
    <nc r="J217">
      <v>6196.3760000000002</v>
    </nc>
  </rcc>
  <rcc rId="494" sId="1" numFmtId="34">
    <oc r="J218">
      <f>D218+F218+H218</f>
    </oc>
    <nc r="J218">
      <v>0</v>
    </nc>
  </rcc>
  <rcc rId="495" sId="1" numFmtId="34">
    <oc r="D219">
      <f>D220+D221+D222</f>
    </oc>
    <nc r="D219">
      <v>0</v>
    </nc>
  </rcc>
  <rcc rId="496" sId="1" numFmtId="34">
    <oc r="F219">
      <f>F220+F221+F222</f>
    </oc>
    <nc r="F219">
      <v>0</v>
    </nc>
  </rcc>
  <rcc rId="497" sId="1" numFmtId="34">
    <oc r="H219">
      <f>H220+H221+H222</f>
    </oc>
    <nc r="H219">
      <v>0</v>
    </nc>
  </rcc>
  <rcc rId="498" sId="1" numFmtId="34">
    <oc r="J219">
      <f>J220+J221+J222</f>
    </oc>
    <nc r="J219">
      <v>0</v>
    </nc>
  </rcc>
  <rcc rId="499" sId="1" numFmtId="34">
    <oc r="J220">
      <f>D220+F220+H220</f>
    </oc>
    <nc r="J220">
      <v>0</v>
    </nc>
  </rcc>
  <rcc rId="500" sId="1" numFmtId="34">
    <oc r="J221">
      <f>D221+F221+H221</f>
    </oc>
    <nc r="J221">
      <v>0</v>
    </nc>
  </rcc>
  <rcc rId="501" sId="1" numFmtId="34">
    <oc r="J222">
      <f>D222+F222+H222</f>
    </oc>
    <nc r="J222">
      <v>0</v>
    </nc>
  </rcc>
  <rcc rId="502" sId="1" numFmtId="34">
    <oc r="J223">
      <f>D223+F223+H223</f>
    </oc>
    <nc r="J223">
      <v>0</v>
    </nc>
  </rcc>
  <rcc rId="503" sId="1" numFmtId="34">
    <oc r="D224">
      <f>D225+D226</f>
    </oc>
    <nc r="D224">
      <v>0</v>
    </nc>
  </rcc>
  <rcc rId="504" sId="1" numFmtId="34">
    <oc r="F224">
      <f>F225+F226</f>
    </oc>
    <nc r="F224">
      <v>0</v>
    </nc>
  </rcc>
  <rcc rId="505" sId="1" numFmtId="34">
    <oc r="H224">
      <f>H225+H226</f>
    </oc>
    <nc r="H224">
      <v>0</v>
    </nc>
  </rcc>
  <rcc rId="506" sId="1" numFmtId="34">
    <oc r="J224">
      <f>J225+J226</f>
    </oc>
    <nc r="J224">
      <v>0</v>
    </nc>
  </rcc>
  <rcc rId="507" sId="1" numFmtId="34">
    <oc r="J225">
      <f>D225+F225+H225</f>
    </oc>
    <nc r="J225">
      <v>0</v>
    </nc>
  </rcc>
  <rcc rId="508" sId="1" numFmtId="34">
    <oc r="J226">
      <f>D226+F226+H226</f>
    </oc>
    <nc r="J226">
      <v>0</v>
    </nc>
  </rcc>
  <rcc rId="509" sId="1" numFmtId="34">
    <oc r="F227">
      <f>D227*1.04</f>
    </oc>
    <nc r="F227">
      <v>2064.4</v>
    </nc>
  </rcc>
  <rcc rId="510" sId="1" numFmtId="34">
    <oc r="H227">
      <f>F227*1.04</f>
    </oc>
    <nc r="H227">
      <v>2146.9760000000001</v>
    </nc>
  </rcc>
  <rcc rId="511" sId="1" numFmtId="34">
    <oc r="J227">
      <f>D227+F227+H227</f>
    </oc>
    <nc r="J227">
      <v>6196.3760000000002</v>
    </nc>
  </rcc>
  <rcc rId="512" sId="1" numFmtId="34">
    <oc r="J228">
      <f>D228+F228+H228</f>
    </oc>
    <nc r="J228">
      <v>0</v>
    </nc>
  </rcc>
  <rcc rId="513" sId="1" numFmtId="34">
    <oc r="J229">
      <f>D229+F229+H229</f>
    </oc>
    <nc r="J229">
      <v>0</v>
    </nc>
  </rcc>
  <rcc rId="514" sId="1" numFmtId="34">
    <oc r="D230">
      <f>D231+D235+D236</f>
    </oc>
    <nc r="D230">
      <v>1960</v>
    </nc>
  </rcc>
  <rcc rId="515" sId="1" numFmtId="34">
    <oc r="F230">
      <f>F231+F235+F236</f>
    </oc>
    <nc r="F230">
      <v>2039.4</v>
    </nc>
  </rcc>
  <rcc rId="516" sId="1" numFmtId="34">
    <oc r="H230">
      <f>H231+H235+H236</f>
    </oc>
    <nc r="H230">
      <v>2131.9760000000001</v>
    </nc>
  </rcc>
  <rcc rId="517" sId="1" numFmtId="34">
    <oc r="J230">
      <f>J231+J235+J236</f>
    </oc>
    <nc r="J230">
      <v>6131.3760000000002</v>
    </nc>
  </rcc>
  <rcc rId="518" sId="1" numFmtId="34">
    <oc r="D231">
      <f>D232+D233+D234</f>
    </oc>
    <nc r="D231">
      <v>1960</v>
    </nc>
  </rcc>
  <rcc rId="519" sId="1" numFmtId="34">
    <oc r="F231">
      <f>F232+F233+F234</f>
    </oc>
    <nc r="F231">
      <v>2039.4</v>
    </nc>
  </rcc>
  <rcc rId="520" sId="1" numFmtId="34">
    <oc r="H231">
      <f>H232+H233+H234</f>
    </oc>
    <nc r="H231">
      <v>2131.9760000000001</v>
    </nc>
  </rcc>
  <rcc rId="521" sId="1" numFmtId="34">
    <oc r="J231">
      <f>J232+J233+J234</f>
    </oc>
    <nc r="J231">
      <v>6131.3760000000002</v>
    </nc>
  </rcc>
  <rcc rId="522" sId="1" numFmtId="34">
    <oc r="D232">
      <f>D227-25</f>
    </oc>
    <nc r="D232">
      <v>1960</v>
    </nc>
  </rcc>
  <rcc rId="523" sId="1" numFmtId="34">
    <oc r="F232">
      <f>F227-25</f>
    </oc>
    <nc r="F232">
      <v>2039.4</v>
    </nc>
  </rcc>
  <rcc rId="524" sId="1" numFmtId="34">
    <oc r="H232">
      <f>H227-15</f>
    </oc>
    <nc r="H232">
      <v>2131.9760000000001</v>
    </nc>
  </rcc>
  <rcc rId="525" sId="1" numFmtId="34">
    <oc r="J232">
      <f>D232+F232+H232</f>
    </oc>
    <nc r="J232">
      <v>6131.3760000000002</v>
    </nc>
  </rcc>
  <rcc rId="526" sId="1" numFmtId="34">
    <oc r="J233">
      <f>D233+F233+H233</f>
    </oc>
    <nc r="J233">
      <v>0</v>
    </nc>
  </rcc>
  <rcc rId="527" sId="1" numFmtId="34">
    <oc r="J234">
      <f>D234+F234+H234</f>
    </oc>
    <nc r="J234">
      <v>0</v>
    </nc>
  </rcc>
  <rcc rId="528" sId="1" numFmtId="34">
    <oc r="J235">
      <f>D235+F235+H235</f>
    </oc>
    <nc r="J235">
      <v>0</v>
    </nc>
  </rcc>
  <rcc rId="529" sId="1" numFmtId="34">
    <oc r="J236">
      <f>D236+F236+H236</f>
    </oc>
    <nc r="J236">
      <v>0</v>
    </nc>
  </rcc>
  <rcc rId="530" sId="1" numFmtId="34">
    <oc r="D237">
      <f>D162-D180</f>
    </oc>
    <nc r="D237">
      <v>287.66431466255744</v>
    </nc>
  </rcc>
  <rcc rId="531" sId="1" numFmtId="34">
    <oc r="F237">
      <f>F162-F180</f>
    </oc>
    <nc r="F237">
      <v>251.93244664709346</v>
    </nc>
  </rcc>
  <rcc rId="532" sId="1" numFmtId="34">
    <oc r="H237">
      <f>H162-H180</f>
    </oc>
    <nc r="H237">
      <v>267.634971040663</v>
    </nc>
  </rcc>
  <rcc rId="533" sId="1" numFmtId="34">
    <oc r="J237">
      <f>J162-J180</f>
    </oc>
    <nc r="J237">
      <v>807.23173235030845</v>
    </nc>
  </rcc>
  <rcc rId="534" sId="1" numFmtId="34">
    <oc r="D238">
      <f>D198-D205</f>
    </oc>
    <nc r="D238">
      <v>-282.19585282177843</v>
    </nc>
  </rcc>
  <rcc rId="535" sId="1" numFmtId="34">
    <oc r="F238">
      <f>F198-F205</f>
    </oc>
    <nc r="F238">
      <v>-245.43413791437123</v>
    </nc>
  </rcc>
  <rcc rId="536" sId="1" numFmtId="34">
    <oc r="H238">
      <f>H198-H205</f>
    </oc>
    <nc r="H238">
      <v>-266.36195044483372</v>
    </nc>
  </rcc>
  <rcc rId="537" sId="1" numFmtId="34">
    <oc r="J238">
      <f>J198-J205</f>
    </oc>
    <nc r="J238">
      <v>-793.99194118098342</v>
    </nc>
  </rcc>
  <rcc rId="538" sId="1" numFmtId="34">
    <oc r="D241">
      <f>D217-D230</f>
    </oc>
    <nc r="D241">
      <v>25</v>
    </nc>
  </rcc>
  <rcc rId="539" sId="1" numFmtId="34">
    <oc r="F241">
      <f>F217-F230</f>
    </oc>
    <nc r="F241">
      <v>25</v>
    </nc>
  </rcc>
  <rcc rId="540" sId="1" numFmtId="34">
    <oc r="H241">
      <f>H217-H230</f>
    </oc>
    <nc r="H241">
      <v>15</v>
    </nc>
  </rcc>
  <rcc rId="541" sId="1" numFmtId="34">
    <oc r="J241">
      <f>J217-J230</f>
    </oc>
    <nc r="J241">
      <v>65</v>
    </nc>
  </rcc>
  <rcc rId="542" sId="1" numFmtId="34">
    <oc r="D245">
      <f>D237+D238+D241+D244</f>
    </oc>
    <nc r="D245">
      <v>30.468461840779014</v>
    </nc>
  </rcc>
  <rcc rId="543" sId="1" numFmtId="34">
    <oc r="F245">
      <f>F237+F238+F241+F244</f>
    </oc>
    <nc r="F245">
      <v>31.498308732722222</v>
    </nc>
  </rcc>
  <rcc rId="544" sId="1" numFmtId="34">
    <oc r="H245">
      <f>H237+H238+H241+H244</f>
    </oc>
    <nc r="H245">
      <v>16.27302059582928</v>
    </nc>
  </rcc>
  <rcc rId="545" sId="1" numFmtId="34">
    <oc r="J245">
      <f>J237+J238+J241+J244</f>
    </oc>
    <nc r="J245">
      <v>78.239791169325031</v>
    </nc>
  </rcc>
  <rcc rId="546" sId="1" numFmtId="34">
    <oc r="F246">
      <f>D247</f>
    </oc>
    <nc r="F246">
      <v>54.896871940779015</v>
    </nc>
  </rcc>
  <rcc rId="547" sId="1" numFmtId="34">
    <oc r="H246">
      <f>F247</f>
    </oc>
    <nc r="H246">
      <v>86.395180673501244</v>
    </nc>
  </rcc>
  <rcc rId="548" sId="1" numFmtId="34">
    <oc r="D247">
      <f>D246+D245</f>
    </oc>
    <nc r="D247">
      <v>54.896871940779015</v>
    </nc>
  </rcc>
  <rcc rId="549" sId="1" numFmtId="34">
    <oc r="F247">
      <f>F246+F245</f>
    </oc>
    <nc r="F247">
      <v>86.395180673501244</v>
    </nc>
  </rcc>
  <rcc rId="550" sId="1" numFmtId="34">
    <oc r="H247">
      <f>H246+H245</f>
    </oc>
    <nc r="H247">
      <v>102.66820126933052</v>
    </nc>
  </rcc>
  <rcc rId="551" sId="1" numFmtId="34">
    <oc r="D249">
      <f>D250+D258+D260+D262+D264+D266+D268+D270+D276</f>
    </oc>
    <nc r="D249">
      <v>1583.06199147496</v>
    </nc>
  </rcc>
  <rcc rId="552" sId="1" numFmtId="34">
    <oc r="F249">
      <f>F250+F258+F260+F262+F264+F266+F268+F270+F276</f>
    </oc>
    <nc r="F249">
      <v>1635.4257833865342</v>
    </nc>
  </rcc>
  <rcc rId="553" sId="1" numFmtId="34">
    <oc r="H249">
      <f>H250+H258+H260+H262+H264+H266+H268+H270+H276</f>
    </oc>
    <nc r="H249">
      <v>1696.4544114122123</v>
    </nc>
  </rcc>
  <rcc rId="554" sId="1" numFmtId="34">
    <oc r="J249">
      <f>J250+J258+J260+J262+J264+J266+J268+J270+J276</f>
    </oc>
    <nc r="J249">
      <v>0</v>
    </nc>
  </rcc>
  <rcc rId="555" sId="1" numFmtId="34">
    <oc r="F266">
      <f>D266/D171*F171</f>
    </oc>
    <nc r="F266">
      <v>1538.7954620695443</v>
    </nc>
  </rcc>
  <rcc rId="556" sId="1" numFmtId="34">
    <oc r="H266">
      <f>F266/F171*H171</f>
    </oc>
    <nc r="H266">
      <v>1599.8240900952223</v>
    </nc>
  </rcc>
  <rcc rId="557" sId="1" numFmtId="34">
    <oc r="D267">
      <f>833.046210549999</f>
    </oc>
    <nc r="D267">
      <v>833.04621054999905</v>
    </nc>
  </rcc>
  <rcc rId="558" sId="1" numFmtId="34">
    <oc r="F267">
      <f>D267*M15</f>
    </oc>
    <nc r="F267">
      <v>866.72626884253543</v>
    </nc>
  </rcc>
  <rcc rId="559" sId="1" numFmtId="34">
    <oc r="H267">
      <f>F267*N15</f>
    </oc>
    <nc r="H267">
      <v>901.10063266483041</v>
    </nc>
  </rcc>
  <rcc rId="560" sId="1" numFmtId="34">
    <oc r="D276">
      <f>1884.56299147496-D266-301.501</f>
    </oc>
    <nc r="D276">
      <v>96.630321316989921</v>
    </nc>
  </rcc>
  <rcc rId="561" sId="1" numFmtId="34">
    <oc r="F276">
      <f>D276</f>
    </oc>
    <nc r="F276">
      <v>96.630321316989921</v>
    </nc>
  </rcc>
  <rcc rId="562" sId="1" numFmtId="34">
    <oc r="H276">
      <f>F276</f>
    </oc>
    <nc r="H276">
      <v>96.630321316989921</v>
    </nc>
  </rcc>
  <rcc rId="563" sId="1" numFmtId="34">
    <oc r="D278">
      <f>D279+D281+D286+D288+D290+D292+D294+D296+D298</f>
    </oc>
    <nc r="D278">
      <v>826.75999228414116</v>
    </nc>
  </rcc>
  <rcc rId="564" sId="1" numFmtId="34">
    <oc r="F278">
      <f>F279+F281+F286+F288+F290+F292+F294+F296+F298</f>
    </oc>
    <nc r="F278">
      <v>860.10830653399626</v>
    </nc>
  </rcc>
  <rcc rId="565" sId="1" numFmtId="34">
    <oc r="H278">
      <f>H279+H281+H286+H288+H290+H292+H294+H296+H298</f>
    </oc>
    <nc r="H278">
      <v>894.28400805351828</v>
    </nc>
  </rcc>
  <rcc rId="566" sId="1" numFmtId="34">
    <oc r="J278">
      <f>J279+J281+J286+J288+J290+J292+J294+J296+J298</f>
    </oc>
    <nc r="J278">
      <v>2581.1523068716551</v>
    </nc>
  </rcc>
  <rcc rId="567" sId="1" numFmtId="34">
    <oc r="J279">
      <f>D279+F279+H279</f>
    </oc>
    <nc r="J279">
      <v>0</v>
    </nc>
  </rcc>
  <rcc rId="568" sId="1" numFmtId="34">
    <oc r="J280">
      <f>D280+F280+H280</f>
    </oc>
    <nc r="J280">
      <v>0</v>
    </nc>
  </rcc>
  <rcc rId="569" sId="1" numFmtId="34">
    <oc r="D281">
      <f>316.609613855646</f>
    </oc>
    <nc r="D281">
      <v>316.60961385564599</v>
    </nc>
  </rcc>
  <rcc rId="570" sId="1" numFmtId="34">
    <oc r="F281">
      <f>D281*M15</f>
    </oc>
    <nc r="F281">
      <v>329.41014054382975</v>
    </nc>
  </rcc>
  <rcc rId="571" sId="1" numFmtId="34">
    <oc r="H281">
      <f>F281*N15</f>
    </oc>
    <nc r="H281">
      <v>342.47454671779803</v>
    </nc>
  </rcc>
  <rcc rId="572" sId="1" numFmtId="34">
    <oc r="J281">
      <f>D281+F281+H281</f>
    </oc>
    <nc r="J281">
      <v>988.49430111727372</v>
    </nc>
  </rcc>
  <rcc rId="573" sId="1" numFmtId="34">
    <oc r="D282">
      <f>D281-D284</f>
    </oc>
    <nc r="D282">
      <v>316.49718306564597</v>
    </nc>
  </rcc>
  <rcc rId="574" sId="1" numFmtId="34">
    <oc r="F282">
      <f>D282*1.04</f>
    </oc>
    <nc r="F282">
      <v>329.15707038827185</v>
    </nc>
  </rcc>
  <rcc rId="575" sId="1" numFmtId="34">
    <oc r="H282">
      <f>F282*1.04</f>
    </oc>
    <nc r="H282">
      <v>342.32335320380275</v>
    </nc>
  </rcc>
  <rcc rId="576" sId="1" numFmtId="34">
    <oc r="J282">
      <f>D282+F282+H282</f>
    </oc>
    <nc r="J282">
      <v>987.97760665772057</v>
    </nc>
  </rcc>
  <rcc rId="577" sId="1" numFmtId="34">
    <oc r="J283">
      <f>D283+F283+H283</f>
    </oc>
    <nc r="J283">
      <v>0</v>
    </nc>
  </rcc>
  <rcc rId="578" sId="1" numFmtId="34">
    <oc r="D284">
      <f>0.11243079</f>
    </oc>
    <nc r="D284">
      <v>0.11243079</v>
    </nc>
  </rcc>
  <rcc rId="579" sId="1" numFmtId="34">
    <oc r="F284">
      <f>D284*M15</f>
    </oc>
    <nc r="F284">
      <v>0.1169763668397</v>
    </nc>
  </rcc>
  <rcc rId="580" sId="1" numFmtId="34">
    <oc r="H284">
      <f>F284*N15</f>
    </oc>
    <nc r="H284">
      <v>0.12161564954856251</v>
    </nc>
  </rcc>
  <rcc rId="581" sId="1" numFmtId="34">
    <oc r="J284">
      <f>D284+F284+H284</f>
    </oc>
    <nc r="J284">
      <v>0.3510228063882625</v>
    </nc>
  </rcc>
  <rcc rId="582" sId="1" numFmtId="34">
    <oc r="J285">
      <f>D285+F285+H285</f>
    </oc>
    <nc r="J285">
      <v>0</v>
    </nc>
  </rcc>
  <rcc rId="583" sId="1" numFmtId="34">
    <oc r="J286">
      <f>D286+F286+H286</f>
    </oc>
    <nc r="J286">
      <v>0</v>
    </nc>
  </rcc>
  <rcc rId="584" sId="1" numFmtId="34">
    <oc r="J287">
      <f>D287+F287+H287</f>
    </oc>
    <nc r="J287">
      <v>0</v>
    </nc>
  </rcc>
  <rcc rId="585" sId="1" numFmtId="34">
    <oc r="F288">
      <f>D288*M15</f>
    </oc>
    <nc r="F288">
      <v>334.36836298665111</v>
    </nc>
  </rcc>
  <rcc rId="586" sId="1" numFmtId="34">
    <oc r="H288">
      <f>F288*N15</f>
    </oc>
    <nc r="H288">
      <v>347.62941226270169</v>
    </nc>
  </rcc>
  <rcc rId="587" sId="1" numFmtId="34">
    <oc r="J288">
      <f>D288+F288+H288</f>
    </oc>
    <nc r="J288">
      <v>1003.3729403125008</v>
    </nc>
  </rcc>
  <rcc rId="588" sId="1" numFmtId="34">
    <oc r="J289">
      <f>D289+F289+H289</f>
    </oc>
    <nc r="J289">
      <v>0</v>
    </nc>
  </rcc>
  <rcc rId="589" sId="1" numFmtId="34">
    <oc r="F290">
      <f>D290*M15</f>
    </oc>
    <nc r="F290">
      <v>8.6648548165654748</v>
    </nc>
  </rcc>
  <rcc rId="590" sId="1" numFmtId="34">
    <oc r="H290">
      <f>F290*N15</f>
    </oc>
    <nc r="H290">
      <v>9.0085029585904621</v>
    </nc>
  </rcc>
  <rcc rId="591" sId="1" numFmtId="34">
    <oc r="J290">
      <f>D290+F290+H290</f>
    </oc>
    <nc r="J290">
      <v>26.001505576128107</v>
    </nc>
  </rcc>
  <rcc rId="592" sId="1" numFmtId="34">
    <oc r="J291">
      <f>D291+F291+H291</f>
    </oc>
    <nc r="J291">
      <v>0</v>
    </nc>
  </rcc>
  <rcc rId="593" sId="1" numFmtId="34">
    <oc r="F292">
      <f>D292*1.04</f>
    </oc>
    <nc r="F292">
      <v>36.799746716918122</v>
    </nc>
  </rcc>
  <rcc rId="594" sId="1" numFmtId="34">
    <oc r="H292">
      <f>F292*1.04</f>
    </oc>
    <nc r="H292">
      <v>38.271736585594851</v>
    </nc>
  </rcc>
  <rcc rId="595" sId="1" numFmtId="34">
    <oc r="J292">
      <f>D292+F292+H292</f>
    </oc>
    <nc r="J292">
      <v>110.45585514570348</v>
    </nc>
  </rcc>
  <rcc rId="596" sId="1" numFmtId="34">
    <oc r="J293">
      <f>D293+F293+H293</f>
    </oc>
    <nc r="J293">
      <v>0</v>
    </nc>
  </rcc>
  <rcc rId="597" sId="1" numFmtId="34">
    <oc r="J294">
      <f>D294+F294+H294</f>
    </oc>
    <nc r="J294">
      <v>0</v>
    </nc>
  </rcc>
  <rcc rId="598" sId="1" numFmtId="34">
    <oc r="J295">
      <f>D295+F295+H295</f>
    </oc>
    <nc r="J295">
      <v>0</v>
    </nc>
  </rcc>
  <rcc rId="599" sId="1" numFmtId="34">
    <oc r="J296">
      <f>D296+F296+H296</f>
    </oc>
    <nc r="J296">
      <v>0</v>
    </nc>
  </rcc>
  <rcc rId="600" sId="1" numFmtId="34">
    <oc r="J297">
      <f>D297+F297+H297</f>
    </oc>
    <nc r="J297">
      <v>0</v>
    </nc>
  </rcc>
  <rcc rId="601" sId="1" numFmtId="34">
    <oc r="D298">
      <f>686.759992284141-D292-D290-D288-D281+140</f>
    </oc>
    <nc r="D298">
      <v>145.06269372118442</v>
    </nc>
  </rcc>
  <rcc rId="602" sId="1" numFmtId="34">
    <oc r="F298">
      <f>D298*1.04</f>
    </oc>
    <nc r="F298">
      <v>150.86520147003179</v>
    </nc>
  </rcc>
  <rcc rId="603" sId="1" numFmtId="34">
    <oc r="H298">
      <f>F298*1.04</f>
    </oc>
    <nc r="H298">
      <v>156.89980952883306</v>
    </nc>
  </rcc>
  <rcc rId="604" sId="1" numFmtId="34">
    <oc r="J298">
      <f>D298+F298+H298</f>
    </oc>
    <nc r="J298">
      <v>452.82770472004927</v>
    </nc>
  </rcc>
  <rcc rId="605" sId="1" numFmtId="34">
    <oc r="J299">
      <f>D299+F299+H299</f>
    </oc>
    <nc r="J299">
      <v>0</v>
    </nc>
  </rcc>
  <rcc rId="606" sId="1" numFmtId="34">
    <oc r="D300">
      <f>D301+D305+D306+D307+D308+D309+D310</f>
    </oc>
    <nc r="D300">
      <v>0.97199999999999998</v>
    </nc>
  </rcc>
  <rcc rId="607" sId="1" numFmtId="34">
    <oc r="F300">
      <f>F301+F305+F306+F307+F308+F309+F310</f>
    </oc>
    <nc r="F300">
      <v>0.97232388311402207</v>
    </nc>
  </rcc>
  <rcc rId="608" sId="1" numFmtId="34">
    <oc r="H300">
      <f>H301+H305+H306+H307+H308+H309+H310</f>
    </oc>
    <nc r="H300">
      <v>0.9719811590431221</v>
    </nc>
  </rcc>
  <rcc rId="609" sId="1" numFmtId="34">
    <oc r="J300">
      <f>J301+J305+J306+J307+J308+J309+J310</f>
    </oc>
    <nc r="J300">
      <v>0.97210121613146561</v>
    </nc>
  </rcc>
  <rcc rId="610" sId="1" numFmtId="34">
    <oc r="D301">
      <f>D302+D303+D304</f>
    </oc>
    <nc r="D301">
      <v>0</v>
    </nc>
  </rcc>
  <rcc rId="611" sId="1" numFmtId="34">
    <oc r="F301">
      <f>F302+F303+F304</f>
    </oc>
    <nc r="F301">
      <v>0</v>
    </nc>
  </rcc>
  <rcc rId="612" sId="1" numFmtId="34">
    <oc r="H301">
      <f>H302+H303+H304</f>
    </oc>
    <nc r="H301">
      <v>0</v>
    </nc>
  </rcc>
  <rcc rId="613" sId="1" numFmtId="34">
    <oc r="J301">
      <f>J302+J303+J304</f>
    </oc>
    <nc r="J301">
      <v>0</v>
    </nc>
  </rcc>
  <rcc rId="614" sId="1" numFmtId="34">
    <oc r="J302">
      <f>H302+F302+D302</f>
    </oc>
    <nc r="J302">
      <v>0</v>
    </nc>
  </rcc>
  <rcc rId="615" sId="1" numFmtId="34">
    <oc r="J303">
      <f>H303+F303+D303</f>
    </oc>
    <nc r="J303">
      <v>0</v>
    </nc>
  </rcc>
  <rcc rId="616" sId="1" numFmtId="34">
    <oc r="J304">
      <f>H304+F304+D304</f>
    </oc>
    <nc r="J304">
      <v>0</v>
    </nc>
  </rcc>
  <rcc rId="617" sId="1" numFmtId="34">
    <oc r="J305">
      <f>H305+F305+D305</f>
    </oc>
    <nc r="J305">
      <v>0</v>
    </nc>
  </rcc>
  <rcc rId="618" sId="1" numFmtId="34">
    <oc r="J306">
      <f>H306+F306+D306</f>
    </oc>
    <nc r="J306">
      <v>0</v>
    </nc>
  </rcc>
  <rcc rId="619" sId="1" numFmtId="34">
    <oc r="J307">
      <f>H307+F307+D307</f>
    </oc>
    <nc r="J307">
      <v>0</v>
    </nc>
  </rcc>
  <rcc rId="620" sId="1" numFmtId="13">
    <oc r="D308">
      <f>D171/(D27*1.2)</f>
    </oc>
    <nc r="D308">
      <v>0.97199999999999998</v>
    </nc>
  </rcc>
  <rcc rId="621" sId="1" numFmtId="13">
    <oc r="F308">
      <f>F171/(F27*1.2)</f>
    </oc>
    <nc r="F308">
      <v>0.97232388311402207</v>
    </nc>
  </rcc>
  <rcc rId="622" sId="1" numFmtId="13">
    <oc r="H308">
      <f>H171/(H27*1.2)</f>
    </oc>
    <nc r="H308">
      <v>0.9719811590431221</v>
    </nc>
  </rcc>
  <rcc rId="623" sId="1" numFmtId="13">
    <oc r="J308">
      <f>J171/(J27*1.2)</f>
    </oc>
    <nc r="J308">
      <v>0.97210121613146561</v>
    </nc>
  </rcc>
  <rcc rId="624" sId="1" numFmtId="34">
    <oc r="J309">
      <f>H309+F309+D309</f>
    </oc>
    <nc r="J309">
      <v>0</v>
    </nc>
  </rcc>
  <rcc rId="625" sId="1" numFmtId="34">
    <oc r="D310">
      <f>D311+D312</f>
    </oc>
    <nc r="D310">
      <v>0</v>
    </nc>
  </rcc>
  <rcc rId="626" sId="1" numFmtId="34">
    <oc r="F310">
      <f>F311+F312</f>
    </oc>
    <nc r="F310">
      <v>0</v>
    </nc>
  </rcc>
  <rcc rId="627" sId="1" numFmtId="34">
    <oc r="H310">
      <f>H311+H312</f>
    </oc>
    <nc r="H310">
      <v>0</v>
    </nc>
  </rcc>
  <rcc rId="628" sId="1" numFmtId="34">
    <oc r="J310">
      <f>J311+J312</f>
    </oc>
    <nc r="J310">
      <v>0</v>
    </nc>
  </rcc>
  <rcc rId="629" sId="1" numFmtId="34">
    <oc r="J311">
      <f>H311+F311+D311</f>
    </oc>
    <nc r="J311">
      <v>0</v>
    </nc>
  </rcc>
  <rcc rId="630" sId="1" numFmtId="34">
    <oc r="J312">
      <f>H312+F312+D312</f>
    </oc>
    <nc r="J312">
      <v>0</v>
    </nc>
  </rcc>
  <rcc rId="631" sId="1" numFmtId="34">
    <oc r="F347">
      <f>D347</f>
    </oc>
    <nc r="F347">
      <v>2136.384</v>
    </nc>
  </rcc>
  <rcc rId="632" sId="1" numFmtId="34">
    <oc r="H347">
      <f>F347</f>
    </oc>
    <nc r="H347">
      <v>2136.384</v>
    </nc>
  </rcc>
  <rcc rId="633" sId="1" numFmtId="34">
    <oc r="J347">
      <f>D347+F347+H347</f>
    </oc>
    <nc r="J347">
      <v>6409.152</v>
    </nc>
  </rcc>
  <rcc rId="634" sId="1" numFmtId="34">
    <oc r="D349">
      <f>D27-D59-D61-D42</f>
    </oc>
    <nc r="D349">
      <v>1283.6621716915415</v>
    </nc>
  </rcc>
  <rcc rId="635" sId="1" numFmtId="34">
    <oc r="F349">
      <f>F27-F59-F61-F42</f>
    </oc>
    <nc r="F349">
      <v>1281.2746832930288</v>
    </nc>
  </rcc>
  <rcc rId="636" sId="1" numFmtId="34">
    <oc r="H349">
      <f>H27-H59-H61-H42</f>
    </oc>
    <nc r="H349">
      <v>1335.8028212324343</v>
    </nc>
  </rcc>
  <rcc rId="637" sId="1" numFmtId="34">
    <oc r="J349">
      <f>D349+F349+H349</f>
    </oc>
    <nc r="J349">
      <v>3900.7396762170047</v>
    </nc>
  </rcc>
  <rcc rId="638" sId="1">
    <oc r="F362">
      <f>D362</f>
    </oc>
    <nc r="F362">
      <v>328.2</v>
    </nc>
  </rcc>
  <rcc rId="639" sId="1">
    <oc r="H362">
      <f>D362</f>
    </oc>
    <nc r="H362">
      <v>328.2</v>
    </nc>
  </rcc>
  <rcc rId="640" sId="1" numFmtId="34">
    <oc r="D364">
      <f>D63+D69+D70+D71</f>
    </oc>
    <nc r="D364">
      <v>589.98956389349939</v>
    </nc>
  </rcc>
  <rcc rId="641" sId="1" numFmtId="34">
    <oc r="F364">
      <f>F63+F69+F70+F71</f>
    </oc>
    <nc r="F364">
      <v>613.84284196171359</v>
    </nc>
  </rcc>
  <rcc rId="642" sId="1" numFmtId="34">
    <oc r="H364">
      <f>H63+H69+H70+H71</f>
    </oc>
    <nc r="H364">
      <v>638.18784907391546</v>
    </nc>
  </rcc>
  <rcc rId="643" sId="1" numFmtId="34">
    <oc r="J364">
      <f>J63+J69+J70+J71</f>
    </oc>
    <nc r="J364">
      <v>1842.0202549291287</v>
    </nc>
  </rcc>
  <rcc rId="644" sId="1" numFmtId="4">
    <oc r="D365">
      <f>D100+D101</f>
    </oc>
    <nc r="D365">
      <v>279.42882730277074</v>
    </nc>
  </rcc>
  <rcc rId="645" sId="1" numFmtId="4">
    <oc r="F365">
      <f>F100+F101</f>
    </oc>
    <nc r="F365">
      <v>297.29526673451193</v>
    </nc>
  </rcc>
  <rcc rId="646" sId="1" numFmtId="4">
    <oc r="H365">
      <f>H100+H101</f>
    </oc>
    <nc r="H365">
      <v>308.60351116852644</v>
    </nc>
  </rcc>
  <rcc rId="647" sId="1" numFmtId="4">
    <oc r="J365">
      <f>J100+J101</f>
    </oc>
    <nc r="J365">
      <v>885.32760520580905</v>
    </nc>
  </rcc>
  <rcc rId="648" sId="1" numFmtId="34">
    <oc r="D366">
      <f>D64+D119+D150</f>
    </oc>
    <nc r="D366">
      <v>316.90586573906961</v>
    </nc>
  </rcc>
  <rcc rId="649" sId="1" numFmtId="34">
    <oc r="F366">
      <f>F64+F119+F150</f>
    </oc>
    <nc r="F366">
      <v>270.00901072729835</v>
    </nc>
  </rcc>
  <rcc rId="650" sId="1" numFmtId="34">
    <oc r="H366">
      <f>H64+H119+H150</f>
    </oc>
    <nc r="H366">
      <v>284.88424600718855</v>
    </nc>
  </rcc>
  <rcc rId="651" sId="1" numFmtId="34">
    <oc r="J366">
      <f>J64+J119+J150</f>
    </oc>
    <nc r="J366">
      <v>871.79912247355651</v>
    </nc>
  </rcc>
  <rcc rId="652" sId="1" numFmtId="34">
    <oc r="D367">
      <f>(D27-D59-D61)*0.015</f>
    </oc>
    <nc r="D367">
      <v>97.076440789979387</v>
    </nc>
  </rcc>
  <rcc rId="653" sId="1" numFmtId="34">
    <oc r="F367">
      <f>(F27-F59-F61)*0.015</f>
    </oc>
    <nc r="F367">
      <v>100.18695204111822</v>
    </nc>
  </rcc>
  <rcc rId="654" sId="1" numFmtId="34">
    <oc r="H367">
      <f>(H27-H59-H61)*0.015</f>
    </oc>
    <nc r="H367">
      <v>104.21605831906903</v>
    </nc>
  </rcc>
  <rcc rId="655" sId="1" numFmtId="34">
    <oc r="J367">
      <f>(J27-J59-J61)*0.015</f>
    </oc>
    <nc r="J367">
      <v>301.4794511501666</v>
    </nc>
  </rcc>
  <rcc rId="656" sId="1" numFmtId="34">
    <oc r="D368">
      <f>SUM(D364:D367)</f>
    </oc>
    <nc r="D368">
      <v>1283.4006977253191</v>
    </nc>
  </rcc>
  <rcc rId="657" sId="1" numFmtId="34">
    <oc r="F368">
      <f>SUM(F364:F367)</f>
    </oc>
    <nc r="F368">
      <v>1281.3340714646422</v>
    </nc>
  </rcc>
  <rcc rId="658" sId="1" numFmtId="34">
    <oc r="H368">
      <f>SUM(H364:H367)</f>
    </oc>
    <nc r="H368">
      <v>1335.8916645686995</v>
    </nc>
  </rcc>
  <rcc rId="659" sId="1" numFmtId="34">
    <oc r="J368">
      <f>SUM(J364:J367)</f>
    </oc>
    <nc r="J368">
      <v>3900.6264337586608</v>
    </nc>
  </rcc>
  <rcc rId="660" sId="1" numFmtId="34">
    <oc r="D370">
      <f>D150+D367</f>
    </oc>
    <nc r="D370">
      <v>326.70914625079479</v>
    </nc>
  </rcc>
  <rcc rId="661" sId="1" numFmtId="34">
    <oc r="F370">
      <f>F150+F367</f>
    </oc>
    <nc r="F370">
      <v>261.98163803290225</v>
    </nc>
  </rcc>
  <rcc rId="662" sId="1" numFmtId="34">
    <oc r="H370">
      <f>H150+H367</f>
    </oc>
    <nc r="H370">
      <v>251.75265921557383</v>
    </nc>
  </rcc>
  <rcc rId="663" sId="1" numFmtId="34">
    <oc r="J370">
      <f>J150+J367</f>
    </oc>
    <nc r="J370">
      <v>840.44344349927087</v>
    </nc>
  </rcc>
  <rcc rId="664" sId="1" numFmtId="34">
    <oc r="D371">
      <f>D153-D367</f>
    </oc>
    <nc r="D371">
      <v>0.26147396622221208</v>
    </nc>
  </rcc>
  <rcc rId="665" sId="1" numFmtId="34">
    <oc r="F371">
      <f>F153-F367</f>
    </oc>
    <nc r="F371">
      <v>-5.9388171613193208E-2</v>
    </nc>
  </rcc>
  <rcc rId="666" sId="1" numFmtId="34">
    <oc r="H371">
      <f>H153-H367</f>
    </oc>
    <nc r="H371">
      <v>-8.884333626538421E-2</v>
    </nc>
  </rcc>
  <rcc rId="667" sId="1" numFmtId="34">
    <oc r="J371">
      <f>J153-J367</f>
    </oc>
    <nc r="J371">
      <v>0.1132424583436773</v>
    </nc>
  </rcc>
  <rcc rId="668" sId="1">
    <oc r="B13" t="inlineStr">
      <is>
        <t>НВВ</t>
      </is>
    </oc>
    <nc r="B13"/>
  </rcc>
  <rcc rId="669" sId="1" numFmtId="34">
    <oc r="D13">
      <f>D27-D59-D61-D42</f>
    </oc>
    <nc r="D13"/>
  </rcc>
  <rcc rId="670" sId="1" numFmtId="4">
    <oc r="E13">
      <f>D368</f>
    </oc>
    <nc r="E13"/>
  </rcc>
  <rcc rId="671" sId="1" numFmtId="34">
    <oc r="F13">
      <f>F27-F59-F61-F42</f>
    </oc>
    <nc r="F13"/>
  </rcc>
  <rcc rId="672" sId="1" numFmtId="4">
    <oc r="G13">
      <f>F368</f>
    </oc>
    <nc r="G13"/>
  </rcc>
  <rcc rId="673" sId="1" numFmtId="34">
    <oc r="H13">
      <f>H27-H59-H61-H42</f>
    </oc>
    <nc r="H13"/>
  </rcc>
  <rcc rId="674" sId="1" numFmtId="4">
    <oc r="I13">
      <f>H368</f>
    </oc>
    <nc r="I13"/>
  </rcc>
  <rcc rId="675" sId="1" numFmtId="34">
    <oc r="G10">
      <f>G13-F13</f>
    </oc>
    <nc r="G10"/>
  </rcc>
  <rcc rId="676" sId="1" numFmtId="34">
    <oc r="I10">
      <f>I13-H13</f>
    </oc>
    <nc r="I10"/>
  </rcc>
  <rcc rId="677" sId="1" numFmtId="34">
    <oc r="E10">
      <f>E13-D13</f>
    </oc>
    <nc r="E10"/>
  </rcc>
  <rrc rId="678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11" start="0" length="0">
      <dxf>
        <numFmt numFmtId="35" formatCode="_-* #,##0.00\ _₽_-;\-* #,##0.00\ _₽_-;_-* &quot;-&quot;??\ _₽_-;_-@_-"/>
      </dxf>
    </rfmt>
    <rfmt sheetId="1" sqref="L12" start="0" length="0">
      <dxf>
        <numFmt numFmtId="35" formatCode="_-* #,##0.00\ _₽_-;\-* #,##0.00\ _₽_-;_-* &quot;-&quot;??\ _₽_-;_-@_-"/>
      </dxf>
    </rfmt>
    <rcc rId="0" sId="1">
      <nc r="L14">
        <v>2020</v>
      </nc>
    </rcc>
    <rcc rId="0" sId="1">
      <nc r="L15">
        <v>1.0378400000000001</v>
      </nc>
    </rcc>
    <rfmt sheetId="1" sqref="L26" start="0" length="0">
      <dxf>
        <numFmt numFmtId="170" formatCode="_-* #,##0.0000\ _₽_-;\-* #,##0.0000\ _₽_-;_-* &quot;-&quot;??\ _₽_-;_-@_-"/>
      </dxf>
    </rfmt>
    <rfmt sheetId="1" sqref="L27" start="0" length="0">
      <dxf>
        <numFmt numFmtId="170" formatCode="_-* #,##0.0000\ _₽_-;\-* #,##0.0000\ _₽_-;_-* &quot;-&quot;??\ _₽_-;_-@_-"/>
      </dxf>
    </rfmt>
    <rcc rId="0" sId="1">
      <nc r="L63" t="inlineStr">
        <is>
          <t>данные из ориенторов</t>
        </is>
      </nc>
    </rcc>
    <rcc rId="0" sId="1">
      <nc r="L69" t="inlineStr">
        <is>
          <t>данные из ориенторов</t>
        </is>
      </nc>
    </rcc>
    <rcc rId="0" sId="1">
      <nc r="L70" t="inlineStr">
        <is>
          <t>данные из ориенторов</t>
        </is>
      </nc>
    </rcc>
    <rcc rId="0" sId="1">
      <nc r="L71" t="inlineStr">
        <is>
          <t>данные из ориенторов</t>
        </is>
      </nc>
    </rcc>
    <rcc rId="0" sId="1" dxf="1" numFmtId="34">
      <nc r="L74">
        <v>3910.3233430157461</v>
      </nc>
      <ndxf>
        <numFmt numFmtId="35" formatCode="_-* #,##0.00\ _₽_-;\-* #,##0.00\ _₽_-;_-* &quot;-&quot;??\ _₽_-;_-@_-"/>
      </ndxf>
    </rcc>
    <rcc rId="0" sId="1" dxf="1">
      <nc r="L100" t="inlineStr">
        <is>
          <t>проставила из БП 2019, при необходимости заводите формулы</t>
        </is>
      </nc>
      <ndxf>
        <alignment vertical="top" wrapText="1" readingOrder="0"/>
      </ndxf>
    </rcc>
    <rcc rId="0" sId="1">
      <nc r="L101" t="inlineStr">
        <is>
          <t>данные из ориенторов</t>
        </is>
      </nc>
    </rcc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79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 style="medium">
            <color indexed="64"/>
          </left>
          <right style="medium">
            <color indexed="64"/>
          </right>
          <top/>
          <bottom/>
        </border>
        <protection locked="1" hidden="0"/>
      </dxf>
    </rfmt>
    <rfmt sheetId="1" sqref="L1" start="0" length="0">
      <dxf>
        <border outline="0">
          <top style="medium">
            <color indexed="64"/>
          </top>
        </border>
      </dxf>
    </rfmt>
    <rcc rId="0" sId="1">
      <nc r="L14">
        <v>2021</v>
      </nc>
    </rcc>
    <rcc rId="0" sId="1">
      <nc r="L15">
        <v>1.04043</v>
      </nc>
    </rcc>
    <rfmt sheetId="1" sqref="L26" start="0" length="0">
      <dxf>
        <numFmt numFmtId="170" formatCode="_-* #,##0.0000\ _₽_-;\-* #,##0.0000\ _₽_-;_-* &quot;-&quot;??\ _₽_-;_-@_-"/>
      </dxf>
    </rfmt>
    <rfmt sheetId="1" sqref="L27" start="0" length="0">
      <dxf>
        <numFmt numFmtId="170" formatCode="_-* #,##0.0000\ _₽_-;\-* #,##0.0000\ _₽_-;_-* &quot;-&quot;??\ _₽_-;_-@_-"/>
      </dxf>
    </rfmt>
    <rcc rId="0" sId="1" dxf="1">
      <nc r="L32" t="inlineStr">
        <is>
          <t>удалила, т.к. прочей деятельности не должно быть</t>
        </is>
      </nc>
      <ndxf>
        <alignment vertical="top" wrapText="1" readingOrder="0"/>
      </ndxf>
    </rcc>
    <rcc rId="0" sId="1" dxf="1">
      <nc r="L47" t="inlineStr">
        <is>
          <t>удалила, т.к. прочей деятельности не должно быть</t>
        </is>
      </nc>
      <ndxf>
        <alignment vertical="top" wrapText="1" readingOrder="0"/>
      </ndxf>
    </rcc>
    <rcc rId="0" sId="1" dxf="1">
      <nc r="L51" t="inlineStr">
        <is>
          <t>удалила, т.к. затраты в эталоне</t>
        </is>
      </nc>
      <ndxf>
        <alignment vertical="top" wrapText="1" readingOrder="0"/>
      </ndxf>
    </rcc>
    <rcc rId="0" sId="1" dxf="1">
      <nc r="L54" t="inlineStr">
        <is>
          <t>удалила, т.к. затраты в эталоне</t>
        </is>
      </nc>
      <ndxf>
        <alignment vertical="top" wrapText="1" readingOrder="0"/>
      </ndxf>
    </rcc>
    <rcc rId="0" sId="1" dxf="1">
      <nc r="L55" t="inlineStr">
        <is>
          <t>удалила, т.к. затраты в эталоне</t>
        </is>
      </nc>
      <ndxf>
        <alignment vertical="top" wrapText="1" readingOrder="0"/>
      </ndxf>
    </rcc>
    <rcc rId="0" sId="1" dxf="1" numFmtId="34">
      <nc r="L74">
        <v>4105.3973744938585</v>
      </nc>
      <ndxf>
        <numFmt numFmtId="35" formatCode="_-* #,##0.00\ _₽_-;\-* #,##0.00\ _₽_-;_-* &quot;-&quot;??\ _₽_-;_-@_-"/>
      </ndxf>
    </rcc>
    <rcc rId="0" sId="1" dxf="1">
      <nc r="L97" t="inlineStr">
        <is>
          <t>нужно ли указывать внереализационные доходы?? Удалила</t>
        </is>
      </nc>
      <ndxf>
        <alignment vertical="top" wrapText="1" readingOrder="0"/>
      </ndxf>
    </rcc>
    <rcc rId="0" sId="1" dxf="1">
      <nc r="L99" t="inlineStr">
        <is>
          <t>удалила, т.к. затраты в эталоне</t>
        </is>
      </nc>
      <ndxf>
        <alignment vertical="top" wrapText="1" readingOrder="0"/>
      </ndxf>
    </rcc>
    <rcc rId="0" sId="1">
      <nc r="L100" t="inlineStr">
        <is>
          <t>от i-1</t>
        </is>
      </nc>
    </rcc>
    <rcc rId="0" sId="1">
      <nc r="L101" t="inlineStr">
        <is>
          <t>от i</t>
        </is>
      </nc>
    </rcc>
    <rcc rId="0" sId="1" dxf="1">
      <nc r="L103" t="inlineStr">
        <is>
          <t>удалила, т.к. затраты в эталоне</t>
        </is>
      </nc>
      <ndxf>
        <alignment vertical="top" wrapText="1" readingOrder="0"/>
      </ndxf>
    </rcc>
    <rcc rId="0" sId="1">
      <nc r="L153" t="inlineStr">
        <is>
          <t>должен быть равен РПП</t>
        </is>
      </nc>
    </rcc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0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cc rId="0" sId="1">
      <nc r="L14">
        <v>2022</v>
      </nc>
    </rcc>
    <rcc rId="0" sId="1">
      <nc r="L15">
        <v>1.03966</v>
      </nc>
    </rcc>
    <rcc rId="0" sId="1" dxf="1" numFmtId="34">
      <nc r="L74">
        <v>4298.2205422253146</v>
      </nc>
      <ndxf>
        <numFmt numFmtId="35" formatCode="_-* #,##0.00\ _₽_-;\-* #,##0.00\ _₽_-;_-* &quot;-&quot;??\ _₽_-;_-@_-"/>
      </ndxf>
    </rcc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1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2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3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4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5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6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7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8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89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0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1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2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3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4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5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6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7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8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699" sId="1" ref="L1:L1048576" action="deleteCol">
    <undo index="0" exp="area" ref3D="1" dr="$A$314:$XFD$362" dn="Z_A6676090_F37E_4926_9EDA_0DCDF5A95D6E_.wvu.Rows" sId="1"/>
    <undo index="0" exp="area" ref3D="1" dr="$A$14:$XFD$14" dn="Z_A487EA70_5879_4412_A46F_955FCB209695_.wvu.Rows" sId="1"/>
    <undo index="0" exp="area" ref3D="1" dr="$A$14:$XFD$14" dn="Z_313A0E35_DC03_4BE6_9F24_AFE6199774B4_.wvu.Rows" sId="1"/>
    <rfmt sheetId="1" xfDxf="1" s="1" sqref="L1:L1048576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L363" start="0" length="0">
      <dxf>
        <font>
          <b/>
          <sz val="12"/>
          <color auto="1"/>
          <name val="Times New Roman"/>
          <scheme val="none"/>
        </font>
      </dxf>
    </rfmt>
    <rfmt sheetId="1" sqref="L368" start="0" length="0">
      <dxf>
        <font>
          <b/>
          <sz val="12"/>
          <color auto="1"/>
          <name val="Times New Roman"/>
          <scheme val="none"/>
        </font>
      </dxf>
    </rfmt>
    <rfmt sheetId="1" sqref="L369" start="0" length="0">
      <dxf>
        <font>
          <b/>
          <sz val="12"/>
          <color auto="1"/>
          <name val="Times New Roman"/>
          <scheme val="none"/>
        </font>
      </dxf>
    </rfmt>
  </rrc>
  <rrc rId="700" sId="1" ref="A363:XFD363" action="deleteRow">
    <rfmt sheetId="1" xfDxf="1" s="1" sqref="A363:XFD363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Эталонные статьи</t>
        </is>
      </nc>
      <ndxf>
        <alignment horizontal="right" vertical="top" wrapText="1" readingOrder="0"/>
      </ndxf>
    </rcc>
    <rfmt sheetId="1" sqref="C363" start="0" length="0">
      <dxf>
        <alignment horizontal="center" vertical="center" wrapText="1" readingOrder="0"/>
      </dxf>
    </rfmt>
  </rrc>
  <rrc rId="701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постоянные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34">
      <nc r="D363">
        <v>589.98956389349939</v>
      </nc>
      <ndxf>
        <numFmt numFmtId="35" formatCode="_-* #,##0.00\ _₽_-;\-* #,##0.00\ _₽_-;_-* &quot;-&quot;??\ _₽_-;_-@_-"/>
        <alignment horizontal="right" vertical="top" readingOrder="0"/>
      </ndxf>
    </rcc>
    <rcc rId="0" sId="1" dxf="1" numFmtId="34">
      <nc r="F363">
        <v>613.84284196171359</v>
      </nc>
      <ndxf>
        <numFmt numFmtId="35" formatCode="_-* #,##0.00\ _₽_-;\-* #,##0.00\ _₽_-;_-* &quot;-&quot;??\ _₽_-;_-@_-"/>
        <alignment horizontal="right" vertical="top" readingOrder="0"/>
      </ndxf>
    </rcc>
    <rcc rId="0" sId="1" dxf="1" numFmtId="34">
      <nc r="H363">
        <v>638.18784907391546</v>
      </nc>
      <ndxf>
        <numFmt numFmtId="35" formatCode="_-* #,##0.00\ _₽_-;\-* #,##0.00\ _₽_-;_-* &quot;-&quot;??\ _₽_-;_-@_-"/>
        <alignment horizontal="right" vertical="top" readingOrder="0"/>
      </ndxf>
    </rcc>
    <rcc rId="0" sId="1" dxf="1" numFmtId="34">
      <nc r="J363">
        <v>1842.0202549291287</v>
      </nc>
      <ndxf>
        <numFmt numFmtId="35" formatCode="_-* #,##0.00\ _₽_-;\-* #,##0.00\ _₽_-;_-* &quot;-&quot;??\ _₽_-;_-@_-"/>
        <alignment horizontal="right" vertical="top" readingOrder="0"/>
      </ndxf>
    </rcc>
  </rrc>
  <rrc rId="702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переменные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4">
      <nc r="D363">
        <v>279.42882730277074</v>
      </nc>
      <ndxf>
        <numFmt numFmtId="4" formatCode="#,##0.00"/>
      </ndxf>
    </rcc>
    <rcc rId="0" sId="1" dxf="1" numFmtId="4">
      <nc r="F363">
        <v>297.29526673451193</v>
      </nc>
      <ndxf>
        <numFmt numFmtId="4" formatCode="#,##0.00"/>
      </ndxf>
    </rcc>
    <rcc rId="0" sId="1" dxf="1" numFmtId="4">
      <nc r="H363">
        <v>308.60351116852644</v>
      </nc>
      <ndxf>
        <numFmt numFmtId="4" formatCode="#,##0.00"/>
      </ndxf>
    </rcc>
    <rcc rId="0" sId="1" dxf="1" numFmtId="4">
      <nc r="J363">
        <v>885.32760520580905</v>
      </nc>
      <ndxf>
        <numFmt numFmtId="4" formatCode="#,##0.00"/>
      </ndxf>
    </rcc>
  </rrc>
  <rrc rId="703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неподконтрольные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34">
      <nc r="D363">
        <v>316.90586573906961</v>
      </nc>
      <ndxf>
        <numFmt numFmtId="167" formatCode="_-* #,##0\ _₽_-;\-* #,##0\ _₽_-;_-* &quot;-&quot;??\ _₽_-;_-@_-"/>
      </ndxf>
    </rcc>
    <rfmt sheetId="1" sqref="E363" start="0" length="0">
      <dxf>
        <numFmt numFmtId="167" formatCode="_-* #,##0\ _₽_-;\-* #,##0\ _₽_-;_-* &quot;-&quot;??\ _₽_-;_-@_-"/>
      </dxf>
    </rfmt>
    <rcc rId="0" sId="1" dxf="1" numFmtId="34">
      <nc r="F363">
        <v>270.00901072729835</v>
      </nc>
      <ndxf>
        <numFmt numFmtId="167" formatCode="_-* #,##0\ _₽_-;\-* #,##0\ _₽_-;_-* &quot;-&quot;??\ _₽_-;_-@_-"/>
      </ndxf>
    </rcc>
    <rfmt sheetId="1" sqref="G363" start="0" length="0">
      <dxf>
        <numFmt numFmtId="167" formatCode="_-* #,##0\ _₽_-;\-* #,##0\ _₽_-;_-* &quot;-&quot;??\ _₽_-;_-@_-"/>
      </dxf>
    </rfmt>
    <rcc rId="0" sId="1" dxf="1" numFmtId="34">
      <nc r="H363">
        <v>284.88424600718855</v>
      </nc>
      <ndxf>
        <numFmt numFmtId="167" formatCode="_-* #,##0\ _₽_-;\-* #,##0\ _₽_-;_-* &quot;-&quot;??\ _₽_-;_-@_-"/>
      </ndxf>
    </rcc>
    <rcc rId="0" sId="1" dxf="1" numFmtId="34">
      <nc r="J363">
        <v>871.79912247355651</v>
      </nc>
      <ndxf>
        <numFmt numFmtId="167" formatCode="_-* #,##0\ _₽_-;\-* #,##0\ _₽_-;_-* &quot;-&quot;??\ _₽_-;_-@_-"/>
      </ndxf>
    </rcc>
  </rrc>
  <rrc rId="704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РПП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34">
      <nc r="D363">
        <v>97.076440789979387</v>
      </nc>
      <ndxf>
        <numFmt numFmtId="167" formatCode="_-* #,##0\ _₽_-;\-* #,##0\ _₽_-;_-* &quot;-&quot;??\ _₽_-;_-@_-"/>
      </ndxf>
    </rcc>
    <rcc rId="0" sId="1" dxf="1" numFmtId="34">
      <nc r="F363">
        <v>100.18695204111822</v>
      </nc>
      <ndxf>
        <numFmt numFmtId="167" formatCode="_-* #,##0\ _₽_-;\-* #,##0\ _₽_-;_-* &quot;-&quot;??\ _₽_-;_-@_-"/>
      </ndxf>
    </rcc>
    <rcc rId="0" sId="1" dxf="1" numFmtId="34">
      <nc r="H363">
        <v>104.21605831906903</v>
      </nc>
      <ndxf>
        <numFmt numFmtId="167" formatCode="_-* #,##0\ _₽_-;\-* #,##0\ _₽_-;_-* &quot;-&quot;??\ _₽_-;_-@_-"/>
      </ndxf>
    </rcc>
    <rcc rId="0" sId="1" dxf="1" numFmtId="34">
      <nc r="J363">
        <v>301.4794511501666</v>
      </nc>
      <ndxf>
        <numFmt numFmtId="167" formatCode="_-* #,##0\ _₽_-;\-* #,##0\ _₽_-;_-* &quot;-&quot;??\ _₽_-;_-@_-"/>
      </ndxf>
    </rcc>
  </rrc>
  <rrc rId="705" sId="1" ref="A363:XFD363" action="deleteRow">
    <rfmt sheetId="1" xfDxf="1" s="1" sqref="A363:XFD363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horizontal="right" vertical="center" wrapText="1" readingOrder="0"/>
      </dxf>
    </rfmt>
    <rfmt sheetId="1" sqref="C363" start="0" length="0">
      <dxf>
        <alignment horizontal="center" vertical="center" wrapText="1" readingOrder="0"/>
      </dxf>
    </rfmt>
    <rcc rId="0" sId="1" dxf="1" numFmtId="34">
      <nc r="D363">
        <v>1283.4006977253191</v>
      </nc>
      <ndxf>
        <numFmt numFmtId="35" formatCode="_-* #,##0.00\ _₽_-;\-* #,##0.00\ _₽_-;_-* &quot;-&quot;??\ _₽_-;_-@_-"/>
      </ndxf>
    </rcc>
    <rcc rId="0" sId="1" dxf="1" numFmtId="34">
      <nc r="F363">
        <v>1281.3340714646422</v>
      </nc>
      <ndxf>
        <numFmt numFmtId="35" formatCode="_-* #,##0.00\ _₽_-;\-* #,##0.00\ _₽_-;_-* &quot;-&quot;??\ _₽_-;_-@_-"/>
      </ndxf>
    </rcc>
    <rcc rId="0" sId="1" dxf="1" numFmtId="34">
      <nc r="H363">
        <v>1335.8916645686995</v>
      </nc>
      <ndxf>
        <numFmt numFmtId="35" formatCode="_-* #,##0.00\ _₽_-;\-* #,##0.00\ _₽_-;_-* &quot;-&quot;??\ _₽_-;_-@_-"/>
      </ndxf>
    </rcc>
    <rcc rId="0" sId="1" dxf="1" numFmtId="34">
      <nc r="J363">
        <v>3900.6264337586608</v>
      </nc>
      <ndxf>
        <numFmt numFmtId="35" formatCode="_-* #,##0.00\ _₽_-;\-* #,##0.00\ _₽_-;_-* &quot;-&quot;??\ _₽_-;_-@_-"/>
      </ndxf>
    </rcc>
  </rrc>
  <rrc rId="706" sId="1" ref="A363:XFD363" action="deleteRow">
    <rfmt sheetId="1" xfDxf="1" s="1" sqref="A363:XFD363" start="0" length="0">
      <dxf>
        <font>
          <b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дополнительно учесть в выручке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fmt sheetId="1" sqref="D363" start="0" length="0">
      <dxf>
        <numFmt numFmtId="35" formatCode="_-* #,##0.00\ _₽_-;\-* #,##0.00\ _₽_-;_-* &quot;-&quot;??\ _₽_-;_-@_-"/>
      </dxf>
    </rfmt>
    <rfmt sheetId="1" sqref="F363" start="0" length="0">
      <dxf>
        <numFmt numFmtId="35" formatCode="_-* #,##0.00\ _₽_-;\-* #,##0.00\ _₽_-;_-* &quot;-&quot;??\ _₽_-;_-@_-"/>
      </dxf>
    </rfmt>
    <rfmt sheetId="1" sqref="H363" start="0" length="0">
      <dxf>
        <numFmt numFmtId="35" formatCode="_-* #,##0.00\ _₽_-;\-* #,##0.00\ _₽_-;_-* &quot;-&quot;??\ _₽_-;_-@_-"/>
      </dxf>
    </rfmt>
    <rfmt sheetId="1" sqref="J363" start="0" length="0">
      <dxf>
        <numFmt numFmtId="35" formatCode="_-* #,##0.00\ _₽_-;\-* #,##0.00\ _₽_-;_-* &quot;-&quot;??\ _₽_-;_-@_-"/>
      </dxf>
    </rfmt>
  </rrc>
  <rrc rId="707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Итого чистая прибыль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34">
      <nc r="D363">
        <v>326.70914625079479</v>
      </nc>
      <ndxf>
        <numFmt numFmtId="167" formatCode="_-* #,##0\ _₽_-;\-* #,##0\ _₽_-;_-* &quot;-&quot;??\ _₽_-;_-@_-"/>
      </ndxf>
    </rcc>
    <rcc rId="0" sId="1" dxf="1" numFmtId="34">
      <nc r="F363">
        <v>261.98163803290225</v>
      </nc>
      <ndxf>
        <numFmt numFmtId="167" formatCode="_-* #,##0\ _₽_-;\-* #,##0\ _₽_-;_-* &quot;-&quot;??\ _₽_-;_-@_-"/>
      </ndxf>
    </rcc>
    <rcc rId="0" sId="1" dxf="1" numFmtId="34">
      <nc r="H363">
        <v>251.75265921557383</v>
      </nc>
      <ndxf>
        <numFmt numFmtId="167" formatCode="_-* #,##0\ _₽_-;\-* #,##0\ _₽_-;_-* &quot;-&quot;??\ _₽_-;_-@_-"/>
      </ndxf>
    </rcc>
    <rcc rId="0" sId="1" dxf="1" numFmtId="34">
      <nc r="J363">
        <v>840.44344349927087</v>
      </nc>
      <ndxf>
        <numFmt numFmtId="167" formatCode="_-* #,##0\ _₽_-;\-* #,##0\ _₽_-;_-* &quot;-&quot;??\ _₽_-;_-@_-"/>
      </ndxf>
    </rcc>
  </rrc>
  <rrc rId="708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cc rId="0" sId="1" dxf="1">
      <nc r="B363" t="inlineStr">
        <is>
          <t>дельта</t>
        </is>
      </nc>
      <ndxf>
        <alignment horizontal="right" vertical="center" wrapText="1" readingOrder="0"/>
      </ndxf>
    </rcc>
    <rfmt sheetId="1" sqref="C363" start="0" length="0">
      <dxf>
        <alignment horizontal="center" vertical="center" wrapText="1" readingOrder="0"/>
      </dxf>
    </rfmt>
    <rcc rId="0" sId="1" dxf="1" numFmtId="34">
      <nc r="D363">
        <v>0.26147396622221208</v>
      </nc>
      <ndxf>
        <numFmt numFmtId="168" formatCode="_-* #,##0.0\ _₽_-;\-* #,##0.0\ _₽_-;_-* &quot;-&quot;??\ _₽_-;_-@_-"/>
      </ndxf>
    </rcc>
    <rfmt sheetId="1" sqref="E363" start="0" length="0">
      <dxf>
        <numFmt numFmtId="168" formatCode="_-* #,##0.0\ _₽_-;\-* #,##0.0\ _₽_-;_-* &quot;-&quot;??\ _₽_-;_-@_-"/>
      </dxf>
    </rfmt>
    <rcc rId="0" sId="1" dxf="1" numFmtId="34">
      <nc r="F363">
        <v>-5.9388171613193208E-2</v>
      </nc>
      <ndxf>
        <numFmt numFmtId="168" formatCode="_-* #,##0.0\ _₽_-;\-* #,##0.0\ _₽_-;_-* &quot;-&quot;??\ _₽_-;_-@_-"/>
      </ndxf>
    </rcc>
    <rfmt sheetId="1" sqref="G363" start="0" length="0">
      <dxf>
        <numFmt numFmtId="168" formatCode="_-* #,##0.0\ _₽_-;\-* #,##0.0\ _₽_-;_-* &quot;-&quot;??\ _₽_-;_-@_-"/>
      </dxf>
    </rfmt>
    <rcc rId="0" sId="1" dxf="1" numFmtId="34">
      <nc r="H363">
        <v>-8.884333626538421E-2</v>
      </nc>
      <ndxf>
        <numFmt numFmtId="168" formatCode="_-* #,##0.0\ _₽_-;\-* #,##0.0\ _₽_-;_-* &quot;-&quot;??\ _₽_-;_-@_-"/>
      </ndxf>
    </rcc>
    <rcc rId="0" sId="1" dxf="1" numFmtId="34">
      <nc r="J363">
        <v>0.1132424583436773</v>
      </nc>
      <ndxf>
        <numFmt numFmtId="168" formatCode="_-* #,##0.0\ _₽_-;\-* #,##0.0\ _₽_-;_-* &quot;-&quot;??\ _₽_-;_-@_-"/>
      </ndxf>
    </rcc>
  </rrc>
  <rrc rId="709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vertical="top" wrapText="1" readingOrder="0"/>
      </dxf>
    </rfmt>
    <rfmt sheetId="1" sqref="C363" start="0" length="0">
      <dxf>
        <alignment horizontal="center" vertical="center" wrapText="1" readingOrder="0"/>
      </dxf>
    </rfmt>
  </rrc>
  <rrc rId="710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vertical="top" wrapText="1" readingOrder="0"/>
      </dxf>
    </rfmt>
    <rfmt sheetId="1" sqref="C363" start="0" length="0">
      <dxf>
        <alignment horizontal="center" vertical="center" wrapText="1" readingOrder="0"/>
      </dxf>
    </rfmt>
  </rrc>
  <rrc rId="711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vertical="top" wrapText="1" readingOrder="0"/>
      </dxf>
    </rfmt>
    <rfmt sheetId="1" sqref="C363" start="0" length="0">
      <dxf>
        <alignment horizontal="center" vertical="center" wrapText="1" readingOrder="0"/>
      </dxf>
    </rfmt>
  </rrc>
  <rrc rId="712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vertical="top" wrapText="1" readingOrder="0"/>
      </dxf>
    </rfmt>
    <rfmt sheetId="1" sqref="C363" start="0" length="0">
      <dxf>
        <alignment horizontal="center" vertical="center" wrapText="1" readingOrder="0"/>
      </dxf>
    </rfmt>
  </rrc>
  <rrc rId="713" sId="1" ref="A363:XFD363" action="deleteRow">
    <rfmt sheetId="1" xfDxf="1" s="1" sqref="A363:XFD363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2"/>
          <color auto="1"/>
          <name val="Times New Roman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363" start="0" length="0">
      <dxf>
        <alignment horizontal="center" vertical="center" readingOrder="0"/>
      </dxf>
    </rfmt>
    <rfmt sheetId="1" sqref="B363" start="0" length="0">
      <dxf>
        <alignment vertical="top" wrapText="1" readingOrder="0"/>
      </dxf>
    </rfmt>
    <rfmt sheetId="1" sqref="C363" start="0" length="0">
      <dxf>
        <alignment horizontal="center" vertical="center" wrapText="1" readingOrder="0"/>
      </dxf>
    </rfmt>
  </rr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676090-F37E-4926-9EDA-0DCDF5A95D6E}" action="delete"/>
  <rdn rId="0" localSheetId="1" customView="1" name="Z_A6676090_F37E_4926_9EDA_0DCDF5A95D6E_.wvu.PrintArea" hidden="1" oldHidden="1">
    <formula>Финплан!$A$1:$K$362</formula>
    <oldFormula>Финплан!$A$1:$K$362</oldFormula>
  </rdn>
  <rdn rId="0" localSheetId="1" customView="1" name="Z_A6676090_F37E_4926_9EDA_0DCDF5A95D6E_.wvu.Rows" hidden="1" oldHidden="1">
    <formula>Финплан!$314:$362</formula>
    <oldFormula>Финплан!$314:$362</oldFormula>
  </rdn>
  <rdn rId="0" localSheetId="2" customView="1" name="Z_A6676090_F37E_4926_9EDA_0DCDF5A95D6E_.wvu.PrintArea" hidden="1" oldHidden="1">
    <formula>Источники!$A$1:$K$97</formula>
    <oldFormula>Источники!$A$1:$K$97</oldFormula>
  </rdn>
  <rdn rId="0" localSheetId="2" customView="1" name="Z_A6676090_F37E_4926_9EDA_0DCDF5A95D6E_.wvu.PrintTitles" hidden="1" oldHidden="1">
    <formula>Источники!$18:$18</formula>
    <oldFormula>Источники!$18:$18</oldFormula>
  </rdn>
  <rcv guid="{A6676090-F37E-4926-9EDA-0DCDF5A95D6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676090-F37E-4926-9EDA-0DCDF5A95D6E}" action="delete"/>
  <rdn rId="0" localSheetId="1" customView="1" name="Z_A6676090_F37E_4926_9EDA_0DCDF5A95D6E_.wvu.PrintArea" hidden="1" oldHidden="1">
    <formula>Финплан!$A$1:$K$362</formula>
    <oldFormula>Финплан!$A$1:$K$362</oldFormula>
  </rdn>
  <rdn rId="0" localSheetId="1" customView="1" name="Z_A6676090_F37E_4926_9EDA_0DCDF5A95D6E_.wvu.Rows" hidden="1" oldHidden="1">
    <formula>Финплан!$314:$362</formula>
    <oldFormula>Финплан!$314:$362</oldFormula>
  </rdn>
  <rdn rId="0" localSheetId="2" customView="1" name="Z_A6676090_F37E_4926_9EDA_0DCDF5A95D6E_.wvu.PrintArea" hidden="1" oldHidden="1">
    <formula>Источники!$A$1:$K$97</formula>
    <oldFormula>Источники!$A$1:$K$97</oldFormula>
  </rdn>
  <rdn rId="0" localSheetId="2" customView="1" name="Z_A6676090_F37E_4926_9EDA_0DCDF5A95D6E_.wvu.PrintTitles" hidden="1" oldHidden="1">
    <formula>Источники!$18:$18</formula>
    <oldFormula>Источники!$18:$18</oldFormula>
  </rdn>
  <rcv guid="{A6676090-F37E-4926-9EDA-0DCDF5A95D6E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2">
    <dxf>
      <fill>
        <patternFill patternType="solid">
          <bgColor theme="0" tint="-0.249977111117893"/>
        </patternFill>
      </fill>
    </dxf>
  </rfmt>
  <rfmt sheetId="1" sqref="F162">
    <dxf>
      <fill>
        <patternFill patternType="solid">
          <bgColor theme="0" tint="-0.249977111117893"/>
        </patternFill>
      </fill>
    </dxf>
  </rfmt>
  <rfmt sheetId="1" sqref="H162">
    <dxf>
      <fill>
        <patternFill patternType="solid">
          <bgColor theme="0" tint="-0.249977111117893"/>
        </patternFill>
      </fill>
    </dxf>
  </rfmt>
  <rcc rId="9" sId="1" numFmtId="34">
    <oc r="D171">
      <v>9994.8218636000001</v>
    </oc>
    <nc r="D171">
      <f>D27*1.2</f>
    </nc>
  </rcc>
  <rcc rId="10" sId="1" numFmtId="34">
    <oc r="F171">
      <v>10416.3678248</v>
    </oc>
    <nc r="F171">
      <f>D171*M15</f>
    </nc>
  </rcc>
  <rcc rId="11" sId="1" numFmtId="34">
    <oc r="H171">
      <v>10855.8645832</v>
    </oc>
    <nc r="H171">
      <f>F171*N15</f>
    </nc>
  </rcc>
  <rfmt sheetId="1" sqref="D171">
    <dxf>
      <fill>
        <patternFill patternType="solid">
          <bgColor rgb="FFFFFF00"/>
        </patternFill>
      </fill>
    </dxf>
  </rfmt>
  <rfmt sheetId="1" sqref="F171">
    <dxf>
      <fill>
        <patternFill patternType="solid">
          <bgColor rgb="FFFFFF00"/>
        </patternFill>
      </fill>
    </dxf>
  </rfmt>
  <rfmt sheetId="1" sqref="H171">
    <dxf>
      <fill>
        <patternFill patternType="solid">
          <bgColor rgb="FFFFFF00"/>
        </patternFill>
      </fill>
    </dxf>
  </rfmt>
  <rfmt sheetId="1" sqref="D180">
    <dxf>
      <fill>
        <patternFill patternType="solid">
          <bgColor theme="0" tint="-4.9989318521683403E-2"/>
        </patternFill>
      </fill>
    </dxf>
  </rfmt>
  <rfmt sheetId="1" sqref="D180">
    <dxf>
      <fill>
        <patternFill>
          <bgColor theme="0" tint="-0.14999847407452621"/>
        </patternFill>
      </fill>
    </dxf>
  </rfmt>
  <rfmt sheetId="1" sqref="F180">
    <dxf>
      <fill>
        <patternFill patternType="solid">
          <bgColor theme="0" tint="-0.14999847407452621"/>
        </patternFill>
      </fill>
    </dxf>
  </rfmt>
  <rfmt sheetId="1" sqref="H180">
    <dxf>
      <fill>
        <patternFill patternType="solid">
          <bgColor theme="0" tint="-0.14999847407452621"/>
        </patternFill>
      </fill>
    </dxf>
  </rfmt>
  <rfmt sheetId="1" sqref="D182">
    <dxf>
      <fill>
        <patternFill patternType="solid">
          <bgColor theme="0" tint="-0.14999847407452621"/>
        </patternFill>
      </fill>
    </dxf>
  </rfmt>
  <rfmt sheetId="1" sqref="F182">
    <dxf>
      <fill>
        <patternFill patternType="solid">
          <bgColor theme="0" tint="-0.14999847407452621"/>
        </patternFill>
      </fill>
    </dxf>
  </rfmt>
  <rfmt sheetId="1" sqref="H182">
    <dxf>
      <fill>
        <patternFill patternType="solid">
          <bgColor theme="0" tint="-0.14999847407452621"/>
        </patternFill>
      </fill>
    </dxf>
  </rfmt>
  <rfmt sheetId="1" sqref="D183">
    <dxf>
      <fill>
        <patternFill patternType="solid">
          <bgColor rgb="FFFFFF00"/>
        </patternFill>
      </fill>
    </dxf>
  </rfmt>
  <rfmt sheetId="1" sqref="F183">
    <dxf>
      <fill>
        <patternFill patternType="solid">
          <bgColor rgb="FFFFFF00"/>
        </patternFill>
      </fill>
    </dxf>
  </rfmt>
  <rfmt sheetId="1" sqref="H183">
    <dxf>
      <fill>
        <patternFill patternType="solid">
          <bgColor rgb="FFFFFF00"/>
        </patternFill>
      </fill>
    </dxf>
  </rfmt>
  <rcc rId="12" sId="1" numFmtId="34">
    <oc r="D184">
      <v>7.6718474231</v>
    </oc>
    <nc r="D184">
      <v>2.6032862099999998</v>
    </nc>
  </rcc>
  <rcc rId="13" sId="1">
    <oc r="F184">
      <f>D184*1.04</f>
    </oc>
    <nc r="F184">
      <f>D184*M15</f>
    </nc>
  </rcc>
  <rcc rId="14" sId="1">
    <oc r="H184">
      <f>F184*1.04</f>
    </oc>
    <nc r="H184">
      <f>F184*N15</f>
    </nc>
  </rcc>
  <rfmt sheetId="1" sqref="D184">
    <dxf>
      <fill>
        <patternFill patternType="solid">
          <bgColor rgb="FFFFFF00"/>
        </patternFill>
      </fill>
    </dxf>
  </rfmt>
  <rfmt sheetId="1" sqref="F184">
    <dxf>
      <fill>
        <patternFill patternType="solid">
          <bgColor rgb="FFFFFF00"/>
        </patternFill>
      </fill>
    </dxf>
  </rfmt>
  <rfmt sheetId="1" sqref="H184">
    <dxf>
      <fill>
        <patternFill patternType="solid">
          <bgColor rgb="FFFFFF00"/>
        </patternFill>
      </fill>
    </dxf>
  </rfmt>
  <rcc rId="15" sId="1">
    <oc r="D187">
      <f>D59*1.18</f>
    </oc>
    <nc r="D187">
      <f>D59*1.2</f>
    </nc>
  </rcc>
  <rfmt sheetId="1" sqref="D187">
    <dxf>
      <fill>
        <patternFill patternType="solid">
          <bgColor rgb="FFFFFF00"/>
        </patternFill>
      </fill>
    </dxf>
  </rfmt>
  <rcc rId="16" sId="1">
    <oc r="F187">
      <f>F59*1.18</f>
    </oc>
    <nc r="F187">
      <f>F59*1.2</f>
    </nc>
  </rcc>
  <rfmt sheetId="1" sqref="F187">
    <dxf>
      <fill>
        <patternFill patternType="solid">
          <bgColor rgb="FFFFFF00"/>
        </patternFill>
      </fill>
    </dxf>
  </rfmt>
  <rcc rId="17" sId="1">
    <oc r="H187">
      <f>H59*1.18</f>
    </oc>
    <nc r="H187">
      <f>H59*1.2</f>
    </nc>
  </rcc>
  <rfmt sheetId="1" sqref="H187">
    <dxf>
      <fill>
        <patternFill patternType="solid">
          <bgColor rgb="FFFFFF00"/>
        </patternFill>
      </fill>
    </dxf>
  </rfmt>
  <rfmt sheetId="1" sqref="D190">
    <dxf>
      <fill>
        <patternFill patternType="solid">
          <bgColor rgb="FFFFFF00"/>
        </patternFill>
      </fill>
    </dxf>
  </rfmt>
  <rfmt sheetId="1" sqref="D189">
    <dxf>
      <fill>
        <patternFill patternType="solid">
          <bgColor rgb="FFFFFF00"/>
        </patternFill>
      </fill>
    </dxf>
  </rfmt>
  <rfmt sheetId="1" sqref="F189">
    <dxf>
      <fill>
        <patternFill patternType="solid">
          <bgColor rgb="FFFFFF00"/>
        </patternFill>
      </fill>
    </dxf>
  </rfmt>
  <rfmt sheetId="1" sqref="F190">
    <dxf>
      <fill>
        <patternFill patternType="solid">
          <bgColor rgb="FFFFFF00"/>
        </patternFill>
      </fill>
    </dxf>
  </rfmt>
  <rfmt sheetId="1" sqref="H190">
    <dxf>
      <fill>
        <patternFill patternType="solid">
          <bgColor rgb="FFFFFF00"/>
        </patternFill>
      </fill>
    </dxf>
  </rfmt>
  <rfmt sheetId="1" sqref="H189">
    <dxf>
      <fill>
        <patternFill patternType="solid">
          <bgColor rgb="FFFFFF00"/>
        </patternFill>
      </fill>
    </dxf>
  </rfmt>
  <rfmt sheetId="1" sqref="D192">
    <dxf>
      <fill>
        <patternFill patternType="solid">
          <bgColor rgb="FFFFFF00"/>
        </patternFill>
      </fill>
    </dxf>
  </rfmt>
  <rfmt sheetId="1" sqref="F192">
    <dxf>
      <fill>
        <patternFill patternType="solid">
          <bgColor rgb="FFFFFF00"/>
        </patternFill>
      </fill>
    </dxf>
  </rfmt>
  <rfmt sheetId="1" sqref="H192">
    <dxf>
      <fill>
        <patternFill patternType="solid">
          <bgColor rgb="FFFFFF00"/>
        </patternFill>
      </fill>
    </dxf>
  </rfmt>
  <rcc rId="18" sId="1">
    <oc r="D194">
      <f>(D69+D71)*1.18</f>
    </oc>
    <nc r="D194">
      <f>(D69+D71)*1.2</f>
    </nc>
  </rcc>
  <rcc rId="19" sId="1">
    <oc r="F194">
      <f>(F69+F71)*1.18</f>
    </oc>
    <nc r="F194">
      <f>(F69+F71)*1.2</f>
    </nc>
  </rcc>
  <rcc rId="20" sId="1">
    <oc r="H194">
      <f>(H69+H71)*1.18</f>
    </oc>
    <nc r="H194">
      <f>(H69+H71)*1.2</f>
    </nc>
  </rcc>
  <rfmt sheetId="1" sqref="D194">
    <dxf>
      <fill>
        <patternFill patternType="solid">
          <bgColor rgb="FFFFFF00"/>
        </patternFill>
      </fill>
    </dxf>
  </rfmt>
  <rfmt sheetId="1" sqref="F194">
    <dxf>
      <fill>
        <patternFill patternType="solid">
          <bgColor rgb="FFFFFF00"/>
        </patternFill>
      </fill>
    </dxf>
  </rfmt>
  <rfmt sheetId="1" sqref="H194">
    <dxf>
      <fill>
        <patternFill patternType="solid">
          <bgColor rgb="FFFFFF00"/>
        </patternFill>
      </fill>
    </dxf>
  </rfmt>
  <rcc rId="21" sId="1">
    <oc r="D195">
      <f>D70*1.18</f>
    </oc>
    <nc r="D195">
      <f>D70*1.2</f>
    </nc>
  </rcc>
  <rfmt sheetId="1" sqref="D195">
    <dxf>
      <fill>
        <patternFill patternType="solid">
          <bgColor rgb="FFFFFF00"/>
        </patternFill>
      </fill>
    </dxf>
  </rfmt>
  <rcc rId="22" sId="1">
    <oc r="F195">
      <f>F70*1.18</f>
    </oc>
    <nc r="F195">
      <f>F70*1.2</f>
    </nc>
  </rcc>
  <rfmt sheetId="1" sqref="F195">
    <dxf>
      <fill>
        <patternFill patternType="solid">
          <bgColor rgb="FFFFFF00"/>
        </patternFill>
      </fill>
    </dxf>
  </rfmt>
  <rcc rId="23" sId="1">
    <oc r="H195">
      <f>H70*1.18</f>
    </oc>
    <nc r="H195">
      <f>H70*1.2</f>
    </nc>
  </rcc>
  <rfmt sheetId="1" sqref="H195">
    <dxf>
      <fill>
        <patternFill patternType="solid">
          <bgColor rgb="FFFFFF00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" sId="1">
    <oc r="D191">
      <f>71.8200849798844+D192</f>
    </oc>
    <nc r="D191">
      <f>90.811+D192</f>
    </nc>
  </rcc>
  <rfmt sheetId="1" sqref="D191">
    <dxf>
      <fill>
        <patternFill patternType="solid">
          <bgColor rgb="FFFFFF00"/>
        </patternFill>
      </fill>
    </dxf>
  </rfmt>
  <rcc rId="25" sId="1">
    <oc r="F191">
      <f>71.8200849798844*1.04+F192</f>
    </oc>
    <nc r="F191">
      <f>90.811*M15+F192</f>
    </nc>
  </rcc>
  <rfmt sheetId="1" sqref="F191">
    <dxf>
      <fill>
        <patternFill patternType="solid">
          <bgColor rgb="FFFFFF00"/>
        </patternFill>
      </fill>
    </dxf>
  </rfmt>
  <rcc rId="26" sId="1">
    <oc r="H191">
      <f>71.8200849798844*1.04*1.04+H192</f>
    </oc>
    <nc r="H191">
      <f>90.811*M15*N15+H192</f>
    </nc>
  </rcc>
  <rfmt sheetId="1" sqref="H191">
    <dxf>
      <fill>
        <patternFill patternType="solid">
          <bgColor rgb="FFFFFF00"/>
        </patternFill>
      </fill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1" numFmtId="34">
    <oc r="D197">
      <v>24.5</v>
    </oc>
    <nc r="D197"/>
  </rcc>
  <rcc rId="28" sId="1">
    <oc r="F197">
      <f>D197*1.04</f>
    </oc>
    <nc r="F197"/>
  </rcc>
  <rcc rId="29" sId="1">
    <oc r="H197">
      <f>F197*1.04</f>
    </oc>
    <nc r="H197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35" start="0" length="2147483647">
    <dxf>
      <font>
        <color auto="1"/>
      </font>
    </dxf>
  </rfmt>
  <rfmt sheetId="2" sqref="F35" start="0" length="2147483647">
    <dxf>
      <font>
        <color auto="1"/>
      </font>
    </dxf>
  </rfmt>
  <rfmt sheetId="2" sqref="H35" start="0" length="2147483647">
    <dxf>
      <font>
        <color auto="1"/>
      </font>
    </dxf>
  </rfmt>
  <rfmt sheetId="2" sqref="D54" start="0" length="2147483647">
    <dxf>
      <font>
        <color auto="1"/>
      </font>
    </dxf>
  </rfmt>
  <rfmt sheetId="2" sqref="F54" start="0" length="2147483647">
    <dxf>
      <font>
        <color auto="1"/>
      </font>
    </dxf>
  </rfmt>
  <rfmt sheetId="2" sqref="H54" start="0" length="2147483647">
    <dxf>
      <font>
        <color auto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2" numFmtId="34">
    <oc r="D19">
      <f>D20+D77</f>
    </oc>
    <nc r="D19">
      <v>282.19585282177843</v>
    </nc>
  </rcc>
  <rcc rId="31" sId="2" numFmtId="34">
    <oc r="F19">
      <f>F20+F77</f>
    </oc>
    <nc r="F19">
      <v>245.43413791437123</v>
    </nc>
  </rcc>
  <rcc rId="32" sId="2" numFmtId="34">
    <oc r="H19">
      <f>H20+H77</f>
    </oc>
    <nc r="H19">
      <v>266.36195044483372</v>
    </nc>
  </rcc>
  <rfmt sheetId="2" sqref="D19 F19 H19">
    <dxf>
      <fill>
        <patternFill patternType="solid">
          <bgColor rgb="FFFFFF00"/>
        </patternFill>
      </fill>
    </dxf>
  </rfmt>
  <rfmt sheetId="2" sqref="D19 F19 H19">
    <dxf>
      <fill>
        <patternFill>
          <bgColor rgb="FFFF0000"/>
        </patternFill>
      </fill>
    </dxf>
  </rfmt>
  <rfmt sheetId="2" sqref="J35 J54">
    <dxf>
      <numFmt numFmtId="168" formatCode="_-* #,##0.0\ _₽_-;\-* #,##0.0\ _₽_-;_-* &quot;-&quot;??\ _₽_-;_-@_-"/>
    </dxf>
  </rfmt>
  <rfmt sheetId="2" sqref="J35 J54">
    <dxf>
      <numFmt numFmtId="35" formatCode="_-* #,##0.00\ _₽_-;\-* #,##0.00\ _₽_-;_-* &quot;-&quot;??\ _₽_-;_-@_-"/>
    </dxf>
  </rfmt>
  <rfmt sheetId="2" sqref="J35 J54">
    <dxf>
      <numFmt numFmtId="170" formatCode="_-* #,##0.000\ _₽_-;\-* #,##0.000\ _₽_-;_-* &quot;-&quot;??\ _₽_-;_-@_-"/>
    </dxf>
  </rfmt>
  <rfmt sheetId="2" sqref="J54 J35">
    <dxf>
      <numFmt numFmtId="35" formatCode="_-* #,##0.00\ _₽_-;\-* #,##0.00\ _₽_-;_-* &quot;-&quot;??\ _₽_-;_-@_-"/>
    </dxf>
  </rfmt>
  <rfmt sheetId="2" sqref="J54 J35">
    <dxf>
      <numFmt numFmtId="168" formatCode="_-* #,##0.0\ _₽_-;\-* #,##0.0\ _₽_-;_-* &quot;-&quot;??\ _₽_-;_-@_-"/>
    </dxf>
  </rfmt>
  <rfmt sheetId="2" sqref="J54 J35">
    <dxf>
      <numFmt numFmtId="167" formatCode="_-* #,##0\ _₽_-;\-* #,##0\ _₽_-;_-* &quot;-&quot;??\ _₽_-;_-@_-"/>
    </dxf>
  </rfmt>
  <rfmt sheetId="2" sqref="J19">
    <dxf>
      <numFmt numFmtId="168" formatCode="_-* #,##0.0\ _₽_-;\-* #,##0.0\ _₽_-;_-* &quot;-&quot;??\ _₽_-;_-@_-"/>
    </dxf>
  </rfmt>
  <rfmt sheetId="2" sqref="J19">
    <dxf>
      <numFmt numFmtId="35" formatCode="_-* #,##0.00\ _₽_-;\-* #,##0.00\ _₽_-;_-* &quot;-&quot;??\ _₽_-;_-@_-"/>
    </dxf>
  </rfmt>
  <rfmt sheetId="2" sqref="J19">
    <dxf>
      <numFmt numFmtId="170" formatCode="_-* #,##0.000\ _₽_-;\-* #,##0.000\ _₽_-;_-* &quot;-&quot;??\ _₽_-;_-@_-"/>
    </dxf>
  </rfmt>
  <rfmt sheetId="2" sqref="J19">
    <dxf>
      <numFmt numFmtId="171" formatCode="_-* #,##0.0000\ _₽_-;\-* #,##0.0000\ _₽_-;_-* &quot;-&quot;??\ _₽_-;_-@_-"/>
    </dxf>
  </rfmt>
  <rfmt sheetId="2" sqref="J19">
    <dxf>
      <numFmt numFmtId="172" formatCode="_-* #,##0.00000\ _₽_-;\-* #,##0.00000\ _₽_-;_-* &quot;-&quot;??\ _₽_-;_-@_-"/>
    </dxf>
  </rfmt>
  <rfmt sheetId="2" sqref="J19">
    <dxf>
      <numFmt numFmtId="171" formatCode="_-* #,##0.0000\ _₽_-;\-* #,##0.0000\ _₽_-;_-* &quot;-&quot;??\ _₽_-;_-@_-"/>
    </dxf>
  </rfmt>
  <rfmt sheetId="2" sqref="J19">
    <dxf>
      <numFmt numFmtId="170" formatCode="_-* #,##0.000\ _₽_-;\-* #,##0.000\ _₽_-;_-* &quot;-&quot;??\ _₽_-;_-@_-"/>
    </dxf>
  </rfmt>
  <rfmt sheetId="2" sqref="J19">
    <dxf>
      <numFmt numFmtId="35" formatCode="_-* #,##0.00\ _₽_-;\-* #,##0.00\ _₽_-;_-* &quot;-&quot;??\ _₽_-;_-@_-"/>
    </dxf>
  </rfmt>
  <rfmt sheetId="2" sqref="J19">
    <dxf>
      <numFmt numFmtId="168" formatCode="_-* #,##0.0\ _₽_-;\-* #,##0.0\ _₽_-;_-* &quot;-&quot;??\ _₽_-;_-@_-"/>
    </dxf>
  </rfmt>
  <rfmt sheetId="2" sqref="J19">
    <dxf>
      <numFmt numFmtId="167" formatCode="_-* #,##0\ _₽_-;\-* #,##0\ _₽_-;_-* &quot;-&quot;??\ _₽_-;_-@_-"/>
    </dxf>
  </rfmt>
  <rcc rId="33" sId="1">
    <oc r="D150">
      <f>Источники!D21</f>
    </oc>
    <nc r="D150">
      <f>Источники!D19/1.2-Финплан!D64</f>
    </nc>
  </rcc>
  <rcc rId="34" sId="1">
    <oc r="F150">
      <f>Источники!F21</f>
    </oc>
    <nc r="F150">
      <f>Источники!F19/1.2-Финплан!F64</f>
    </nc>
  </rcc>
  <rcc rId="35" sId="1">
    <oc r="H150">
      <f>Источники!H21</f>
    </oc>
    <nc r="H150">
      <f>Источники!H19/1.2-Финплан!H64</f>
    </nc>
  </rcc>
  <rfmt sheetId="1" sqref="E10:I10">
    <dxf>
      <numFmt numFmtId="35" formatCode="_-* #,##0.00\ _₽_-;\-* #,##0.00\ _₽_-;_-* &quot;-&quot;??\ _₽_-;_-@_-"/>
    </dxf>
  </rfmt>
  <rfmt sheetId="1" sqref="E10:I10">
    <dxf>
      <numFmt numFmtId="168" formatCode="_-* #,##0.0\ _₽_-;\-* #,##0.0\ _₽_-;_-* &quot;-&quot;??\ _₽_-;_-@_-"/>
    </dxf>
  </rfmt>
  <rfmt sheetId="1" sqref="E10:I10">
    <dxf>
      <numFmt numFmtId="35" formatCode="_-* #,##0.00\ _₽_-;\-* #,##0.00\ _₽_-;_-* &quot;-&quot;??\ _₽_-;_-@_-"/>
    </dxf>
  </rfmt>
  <rfmt sheetId="2" sqref="D15" start="0" length="0">
    <dxf>
      <numFmt numFmtId="167" formatCode="_-* #,##0\ _₽_-;\-* #,##0\ _₽_-;_-* &quot;-&quot;??\ _₽_-;_-@_-"/>
    </dxf>
  </rfmt>
  <rfmt sheetId="2" sqref="F15" start="0" length="0">
    <dxf>
      <numFmt numFmtId="167" formatCode="_-* #,##0\ _₽_-;\-* #,##0\ _₽_-;_-* &quot;-&quot;??\ _₽_-;_-@_-"/>
    </dxf>
  </rfmt>
  <rfmt sheetId="2" sqref="H15" start="0" length="0">
    <dxf>
      <numFmt numFmtId="167" formatCode="_-* #,##0\ _₽_-;\-* #,##0\ _₽_-;_-* &quot;-&quot;??\ _₽_-;_-@_-"/>
    </dxf>
  </rfmt>
  <rfmt sheetId="2" sqref="D35" start="0" length="0">
    <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</dxf>
  </rfmt>
  <rfmt sheetId="2" sqref="E35" start="0" length="0">
    <dxf/>
  </rfmt>
  <rfmt sheetId="2" sqref="F35" start="0" length="0">
    <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</dxf>
  </rfmt>
  <rfmt sheetId="2" sqref="G35" start="0" length="0">
    <dxf/>
  </rfmt>
  <rfmt sheetId="2" sqref="H35" start="0" length="0">
    <dxf>
      <font>
        <sz val="11"/>
        <color theme="1"/>
        <name val="Calibri"/>
        <scheme val="minor"/>
      </font>
      <numFmt numFmtId="0" formatCode="General"/>
      <fill>
        <patternFill patternType="none">
          <bgColor indexed="65"/>
        </patternFill>
      </fill>
    </dxf>
  </rfmt>
  <rcc rId="36" sId="2" odxf="1" dxf="1">
    <oc r="D35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(2)'!$E$31/1000-D54</f>
    </oc>
    <nc r="D35">
      <f>D19-D54</f>
    </nc>
    <ndxf>
      <numFmt numFmtId="167" formatCode="_-* #,##0\ _₽_-;\-* #,##0\ _₽_-;_-* &quot;-&quot;??\ _₽_-;_-@_-"/>
    </ndxf>
  </rcc>
  <rfmt sheetId="2" sqref="E35" start="0" length="0">
    <dxf>
      <numFmt numFmtId="167" formatCode="_-* #,##0\ _₽_-;\-* #,##0\ _₽_-;_-* &quot;-&quot;??\ _₽_-;_-@_-"/>
    </dxf>
  </rfmt>
  <rcc rId="37" sId="2" odxf="1" dxf="1">
    <oc r="F35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(2)'!$F$31/1000-F54</f>
    </oc>
    <nc r="F35">
      <f>F19-F54</f>
    </nc>
    <ndxf>
      <numFmt numFmtId="167" formatCode="_-* #,##0\ _₽_-;\-* #,##0\ _₽_-;_-* &quot;-&quot;??\ _₽_-;_-@_-"/>
    </ndxf>
  </rcc>
  <rfmt sheetId="2" sqref="G35" start="0" length="0">
    <dxf>
      <numFmt numFmtId="167" formatCode="_-* #,##0\ _₽_-;\-* #,##0\ _₽_-;_-* &quot;-&quot;??\ _₽_-;_-@_-"/>
    </dxf>
  </rfmt>
  <rcc rId="38" sId="2" odxf="1" dxf="1">
    <oc r="H35">
      <f>'P:\+Подразделение Тарифов\_НВВ\Инвестиционная программа\2020НВВ_ИПР на 2020-2022 эск Гарант\07_Заявка до 10.04.2019\Рабочая папка\[Ориентыры для фин. плана с %, РСД и РПП.xlsx]Лист1 (2)'!$G$31/1000-H54</f>
    </oc>
    <nc r="H35">
      <f>H19-H54</f>
    </nc>
    <ndxf>
      <numFmt numFmtId="167" formatCode="_-* #,##0\ _₽_-;\-* #,##0\ _₽_-;_-* &quot;-&quot;??\ _₽_-;_-@_-"/>
    </ndxf>
  </rcc>
  <rfmt sheetId="2" sqref="I35" start="0" length="0">
    <dxf>
      <numFmt numFmtId="167" formatCode="_-* #,##0\ _₽_-;\-* #,##0\ _₽_-;_-* &quot;-&quot;??\ _₽_-;_-@_-"/>
    </dxf>
  </rfmt>
  <rcc rId="39" sId="2" odxf="1" dxf="1">
    <oc r="J35">
      <f>D35+F35+H35</f>
    </oc>
    <nc r="J35">
      <f>D35+F35+H35</f>
    </nc>
    <odxf>
      <font>
        <color rgb="FF00B050"/>
      </font>
    </odxf>
    <ndxf>
      <font>
        <sz val="11"/>
        <color theme="1"/>
        <name val="Calibri"/>
        <scheme val="minor"/>
      </font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96:XFD196">
    <dxf>
      <fill>
        <patternFill patternType="solid">
          <bgColor rgb="FFFF0000"/>
        </patternFill>
      </fill>
    </dxf>
  </rfmt>
  <rcc rId="40" sId="1" numFmtId="34">
    <oc r="D213">
      <v>7.926791426002616</v>
    </oc>
    <nc r="D213">
      <v>13.702438371551999</v>
    </nc>
  </rcc>
  <rfmt sheetId="1" sqref="D213">
    <dxf>
      <fill>
        <patternFill patternType="solid">
          <bgColor rgb="FFFF0000"/>
        </patternFill>
      </fill>
    </dxf>
  </rfmt>
  <rcc rId="41" sId="1" numFmtId="34">
    <oc r="D210">
      <v>10.405722843872004</v>
    </oc>
    <nc r="D210">
      <f>Источники!D19-Финплан!D213</f>
    </nc>
  </rcc>
  <rfmt sheetId="1" sqref="D210">
    <dxf>
      <fill>
        <patternFill patternType="solid">
          <bgColor rgb="FFFF0000"/>
        </patternFill>
      </fill>
    </dxf>
  </rfmt>
  <rfmt sheetId="1" sqref="D205:D206">
    <dxf>
      <fill>
        <patternFill patternType="solid">
          <bgColor theme="0" tint="-0.14999847407452621"/>
        </patternFill>
      </fill>
    </dxf>
  </rfmt>
  <rcc rId="42" sId="1" numFmtId="34">
    <oc r="F213">
      <v>11.029004403988665</v>
    </oc>
    <nc r="F213">
      <v>2.3451784674639167</v>
    </nc>
  </rcc>
  <rfmt sheetId="1" sqref="F205:F206">
    <dxf>
      <fill>
        <patternFill patternType="solid">
          <bgColor theme="0" tint="-0.14999847407452621"/>
        </patternFill>
      </fill>
    </dxf>
  </rfmt>
  <rfmt sheetId="1" sqref="H205:H206">
    <dxf>
      <fill>
        <patternFill patternType="solid">
          <bgColor theme="0" tint="-0.14999847407452621"/>
        </patternFill>
      </fill>
    </dxf>
  </rfmt>
  <rfmt sheetId="1" sqref="F213">
    <dxf>
      <fill>
        <patternFill patternType="solid">
          <bgColor rgb="FFFF0000"/>
        </patternFill>
      </fill>
    </dxf>
  </rfmt>
  <rcc rId="43" sId="1" numFmtId="34">
    <oc r="F210">
      <v>14.771567426595123</v>
    </oc>
    <nc r="F210">
      <f>Источники!F19-Финплан!F213</f>
    </nc>
  </rcc>
  <rfmt sheetId="1" sqref="F210">
    <dxf>
      <fill>
        <patternFill patternType="solid">
          <bgColor rgb="FFFF0000"/>
        </patternFill>
      </fill>
    </dxf>
  </rfmt>
  <rcc rId="44" sId="1" numFmtId="34">
    <oc r="H213">
      <v>4.6897581600000002</v>
    </oc>
    <nc r="H213">
      <v>1.4461517109602375</v>
    </nc>
  </rcc>
  <rfmt sheetId="1" sqref="H213">
    <dxf>
      <fill>
        <patternFill patternType="solid">
          <bgColor rgb="FFFF0000"/>
        </patternFill>
      </fill>
    </dxf>
  </rfmt>
  <rcc rId="45" sId="1" numFmtId="34">
    <oc r="H210">
      <v>20.065832526186298</v>
    </oc>
    <nc r="H210">
      <f>Источники!H19-Финплан!H213</f>
    </nc>
  </rcc>
  <rfmt sheetId="1" sqref="H210">
    <dxf>
      <fill>
        <patternFill patternType="solid">
          <bgColor rgb="FFFF000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2"/>
  <sheetViews>
    <sheetView tabSelected="1" view="pageBreakPreview" zoomScaleSheetLayoutView="91" workbookViewId="0">
      <selection activeCell="K9" sqref="K9"/>
    </sheetView>
  </sheetViews>
  <sheetFormatPr defaultColWidth="10.28515625" defaultRowHeight="15.75" outlineLevelRow="1" x14ac:dyDescent="0.25"/>
  <cols>
    <col min="1" max="1" width="10" style="6" bestFit="1" customWidth="1"/>
    <col min="2" max="2" width="59.42578125" style="3" customWidth="1"/>
    <col min="3" max="3" width="14.5703125" style="7" customWidth="1"/>
    <col min="4" max="11" width="19.5703125" style="1" customWidth="1"/>
    <col min="12" max="16384" width="10.28515625" style="1"/>
  </cols>
  <sheetData>
    <row r="1" spans="1:11" ht="18.75" x14ac:dyDescent="0.25">
      <c r="C1" s="6"/>
      <c r="J1" s="15" t="s">
        <v>691</v>
      </c>
    </row>
    <row r="2" spans="1:11" ht="18.75" x14ac:dyDescent="0.3">
      <c r="C2" s="6"/>
      <c r="E2" s="10"/>
      <c r="J2" s="16" t="s">
        <v>0</v>
      </c>
    </row>
    <row r="3" spans="1:11" ht="18.75" x14ac:dyDescent="0.3">
      <c r="C3" s="6"/>
      <c r="J3" s="16" t="s">
        <v>692</v>
      </c>
    </row>
    <row r="4" spans="1:11" x14ac:dyDescent="0.25">
      <c r="C4" s="6"/>
      <c r="D4" s="17"/>
      <c r="F4" s="17"/>
      <c r="H4" s="17"/>
    </row>
    <row r="5" spans="1:11" x14ac:dyDescent="0.25">
      <c r="A5" s="52" t="s">
        <v>695</v>
      </c>
      <c r="B5" s="52"/>
      <c r="C5" s="52"/>
      <c r="D5" s="52"/>
      <c r="E5" s="52"/>
      <c r="F5" s="52"/>
      <c r="G5" s="52"/>
      <c r="H5" s="52"/>
    </row>
    <row r="6" spans="1:11" x14ac:dyDescent="0.25">
      <c r="A6" s="4"/>
      <c r="B6" s="2"/>
      <c r="C6" s="4"/>
      <c r="D6" s="9"/>
      <c r="E6" s="9"/>
      <c r="F6" s="9"/>
      <c r="G6" s="9"/>
      <c r="H6" s="9"/>
    </row>
    <row r="7" spans="1:11" ht="18" customHeight="1" x14ac:dyDescent="0.3">
      <c r="A7" s="53" t="s">
        <v>1</v>
      </c>
      <c r="B7" s="53"/>
      <c r="C7" s="53"/>
      <c r="D7" s="53"/>
      <c r="E7" s="53"/>
      <c r="F7" s="53"/>
      <c r="G7" s="53"/>
      <c r="H7" s="53"/>
    </row>
    <row r="8" spans="1:11" ht="19.5" customHeight="1" x14ac:dyDescent="0.25">
      <c r="A8" s="54" t="s">
        <v>44</v>
      </c>
      <c r="B8" s="54"/>
      <c r="C8" s="54"/>
      <c r="D8" s="54"/>
      <c r="E8" s="54"/>
      <c r="F8" s="54"/>
      <c r="G8" s="54"/>
      <c r="H8" s="54"/>
    </row>
    <row r="9" spans="1:11" ht="18" customHeight="1" x14ac:dyDescent="0.25">
      <c r="A9" s="51" t="s">
        <v>2</v>
      </c>
      <c r="B9" s="51"/>
      <c r="C9" s="51"/>
      <c r="D9" s="51"/>
      <c r="E9" s="51"/>
      <c r="F9" s="51"/>
      <c r="G9" s="51"/>
      <c r="H9" s="51"/>
    </row>
    <row r="10" spans="1:11" ht="16.5" customHeight="1" x14ac:dyDescent="0.25">
      <c r="A10" s="22"/>
      <c r="B10" s="23"/>
      <c r="C10" s="22"/>
      <c r="D10" s="22"/>
      <c r="E10" s="24"/>
      <c r="F10" s="24"/>
      <c r="G10" s="24"/>
      <c r="H10" s="24"/>
      <c r="I10" s="24"/>
    </row>
    <row r="11" spans="1:11" ht="18.75" x14ac:dyDescent="0.25">
      <c r="A11" s="55" t="s">
        <v>696</v>
      </c>
      <c r="B11" s="55"/>
      <c r="C11" s="55"/>
      <c r="D11" s="55"/>
      <c r="E11" s="55"/>
      <c r="F11" s="55"/>
      <c r="G11" s="55"/>
      <c r="H11" s="55"/>
      <c r="J11" s="10"/>
      <c r="K11" s="10"/>
    </row>
    <row r="12" spans="1:11" ht="17.25" customHeight="1" x14ac:dyDescent="0.25">
      <c r="A12" s="51" t="s">
        <v>3</v>
      </c>
      <c r="B12" s="51"/>
      <c r="C12" s="51"/>
      <c r="D12" s="51"/>
      <c r="E12" s="51"/>
      <c r="F12" s="51"/>
      <c r="G12" s="51"/>
      <c r="H12" s="51"/>
      <c r="J12" s="10"/>
      <c r="K12" s="10"/>
    </row>
    <row r="13" spans="1:11" ht="18" customHeight="1" x14ac:dyDescent="0.25">
      <c r="A13" s="5"/>
      <c r="B13" s="2"/>
      <c r="C13" s="5"/>
      <c r="D13" s="11"/>
      <c r="E13" s="25"/>
      <c r="F13" s="11"/>
      <c r="G13" s="25"/>
      <c r="H13" s="11"/>
      <c r="I13" s="26"/>
      <c r="K13" s="18" t="s">
        <v>38</v>
      </c>
    </row>
    <row r="14" spans="1:11" ht="48" customHeight="1" x14ac:dyDescent="0.25">
      <c r="A14" s="27" t="s">
        <v>45</v>
      </c>
      <c r="B14" s="27" t="s">
        <v>4</v>
      </c>
      <c r="C14" s="27" t="s">
        <v>46</v>
      </c>
      <c r="D14" s="45">
        <v>2020</v>
      </c>
      <c r="E14" s="47"/>
      <c r="F14" s="45">
        <v>2021</v>
      </c>
      <c r="G14" s="47"/>
      <c r="H14" s="45">
        <v>2022</v>
      </c>
      <c r="I14" s="47"/>
      <c r="J14" s="27" t="s">
        <v>47</v>
      </c>
      <c r="K14" s="28"/>
    </row>
    <row r="15" spans="1:11" ht="60" customHeight="1" x14ac:dyDescent="0.25">
      <c r="A15" s="29"/>
      <c r="B15" s="29"/>
      <c r="C15" s="29"/>
      <c r="D15" s="27" t="s">
        <v>689</v>
      </c>
      <c r="E15" s="27" t="s">
        <v>48</v>
      </c>
      <c r="F15" s="27" t="s">
        <v>689</v>
      </c>
      <c r="G15" s="27" t="s">
        <v>49</v>
      </c>
      <c r="H15" s="27" t="s">
        <v>5</v>
      </c>
      <c r="I15" s="27" t="s">
        <v>49</v>
      </c>
      <c r="J15" s="27" t="s">
        <v>689</v>
      </c>
      <c r="K15" s="27" t="s">
        <v>49</v>
      </c>
    </row>
    <row r="16" spans="1:11" x14ac:dyDescent="0.25">
      <c r="A16" s="27">
        <v>1</v>
      </c>
      <c r="B16" s="27">
        <v>2</v>
      </c>
      <c r="C16" s="27">
        <v>3</v>
      </c>
      <c r="D16" s="27">
        <v>7</v>
      </c>
      <c r="E16" s="27">
        <v>8</v>
      </c>
      <c r="F16" s="27">
        <v>9</v>
      </c>
      <c r="G16" s="27">
        <v>10</v>
      </c>
      <c r="H16" s="27">
        <v>11</v>
      </c>
      <c r="I16" s="27">
        <v>12</v>
      </c>
      <c r="J16" s="27">
        <v>13</v>
      </c>
      <c r="K16" s="27">
        <v>14</v>
      </c>
    </row>
    <row r="17" spans="1:11" x14ac:dyDescent="0.25">
      <c r="A17" s="27" t="s">
        <v>50</v>
      </c>
      <c r="B17" s="48" t="s">
        <v>51</v>
      </c>
      <c r="C17" s="49"/>
      <c r="D17" s="49"/>
      <c r="E17" s="49"/>
      <c r="F17" s="49"/>
      <c r="G17" s="49"/>
      <c r="H17" s="49"/>
      <c r="I17" s="49"/>
      <c r="J17" s="49"/>
      <c r="K17" s="50"/>
    </row>
    <row r="18" spans="1:11" ht="30" outlineLevel="1" x14ac:dyDescent="0.25">
      <c r="A18" s="27" t="s">
        <v>52</v>
      </c>
      <c r="B18" s="27" t="s">
        <v>53</v>
      </c>
      <c r="C18" s="27" t="s">
        <v>38</v>
      </c>
      <c r="D18" s="30">
        <v>9786.565993230206</v>
      </c>
      <c r="E18" s="31" t="s">
        <v>690</v>
      </c>
      <c r="F18" s="30">
        <v>10127.9509063365</v>
      </c>
      <c r="G18" s="31" t="s">
        <v>690</v>
      </c>
      <c r="H18" s="30">
        <v>10533.338223281811</v>
      </c>
      <c r="I18" s="31" t="s">
        <v>690</v>
      </c>
      <c r="J18" s="30">
        <v>30447.855122848516</v>
      </c>
      <c r="K18" s="31" t="s">
        <v>690</v>
      </c>
    </row>
    <row r="19" spans="1:11" ht="30" outlineLevel="1" x14ac:dyDescent="0.25">
      <c r="A19" s="27" t="s">
        <v>54</v>
      </c>
      <c r="B19" s="27" t="s">
        <v>55</v>
      </c>
      <c r="C19" s="27" t="s">
        <v>38</v>
      </c>
      <c r="D19" s="30">
        <v>0</v>
      </c>
      <c r="E19" s="31" t="s">
        <v>690</v>
      </c>
      <c r="F19" s="30">
        <v>0</v>
      </c>
      <c r="G19" s="31" t="s">
        <v>690</v>
      </c>
      <c r="H19" s="30">
        <v>0</v>
      </c>
      <c r="I19" s="31" t="s">
        <v>690</v>
      </c>
      <c r="J19" s="30">
        <v>0</v>
      </c>
      <c r="K19" s="31" t="s">
        <v>690</v>
      </c>
    </row>
    <row r="20" spans="1:11" ht="30" outlineLevel="1" x14ac:dyDescent="0.25">
      <c r="A20" s="27" t="s">
        <v>56</v>
      </c>
      <c r="B20" s="27" t="s">
        <v>57</v>
      </c>
      <c r="C20" s="27" t="s">
        <v>38</v>
      </c>
      <c r="D20" s="32">
        <v>0</v>
      </c>
      <c r="E20" s="31" t="s">
        <v>690</v>
      </c>
      <c r="F20" s="32">
        <v>0</v>
      </c>
      <c r="G20" s="31" t="s">
        <v>690</v>
      </c>
      <c r="H20" s="32">
        <v>0</v>
      </c>
      <c r="I20" s="31" t="s">
        <v>690</v>
      </c>
      <c r="J20" s="32">
        <v>0</v>
      </c>
      <c r="K20" s="31" t="s">
        <v>690</v>
      </c>
    </row>
    <row r="21" spans="1:11" ht="30" outlineLevel="1" x14ac:dyDescent="0.25">
      <c r="A21" s="27" t="s">
        <v>58</v>
      </c>
      <c r="B21" s="27" t="s">
        <v>59</v>
      </c>
      <c r="C21" s="27" t="s">
        <v>38</v>
      </c>
      <c r="D21" s="32">
        <v>0</v>
      </c>
      <c r="E21" s="31" t="s">
        <v>690</v>
      </c>
      <c r="F21" s="32">
        <v>0</v>
      </c>
      <c r="G21" s="31" t="s">
        <v>690</v>
      </c>
      <c r="H21" s="32">
        <v>0</v>
      </c>
      <c r="I21" s="31" t="s">
        <v>690</v>
      </c>
      <c r="J21" s="32">
        <v>0</v>
      </c>
      <c r="K21" s="31" t="s">
        <v>690</v>
      </c>
    </row>
    <row r="22" spans="1:11" ht="30" outlineLevel="1" x14ac:dyDescent="0.25">
      <c r="A22" s="27" t="s">
        <v>60</v>
      </c>
      <c r="B22" s="27" t="s">
        <v>61</v>
      </c>
      <c r="C22" s="27" t="s">
        <v>38</v>
      </c>
      <c r="D22" s="32">
        <v>0</v>
      </c>
      <c r="E22" s="31" t="s">
        <v>690</v>
      </c>
      <c r="F22" s="32">
        <v>0</v>
      </c>
      <c r="G22" s="31" t="s">
        <v>690</v>
      </c>
      <c r="H22" s="32">
        <v>0</v>
      </c>
      <c r="I22" s="31" t="s">
        <v>690</v>
      </c>
      <c r="J22" s="32">
        <v>0</v>
      </c>
      <c r="K22" s="31" t="s">
        <v>690</v>
      </c>
    </row>
    <row r="23" spans="1:11" outlineLevel="1" x14ac:dyDescent="0.25">
      <c r="A23" s="27" t="s">
        <v>62</v>
      </c>
      <c r="B23" s="27" t="s">
        <v>63</v>
      </c>
      <c r="C23" s="27" t="s">
        <v>38</v>
      </c>
      <c r="D23" s="32">
        <v>0</v>
      </c>
      <c r="E23" s="31" t="s">
        <v>690</v>
      </c>
      <c r="F23" s="32">
        <v>0</v>
      </c>
      <c r="G23" s="31" t="s">
        <v>690</v>
      </c>
      <c r="H23" s="32">
        <v>0</v>
      </c>
      <c r="I23" s="31" t="s">
        <v>690</v>
      </c>
      <c r="J23" s="32">
        <v>0</v>
      </c>
      <c r="K23" s="31" t="s">
        <v>690</v>
      </c>
    </row>
    <row r="24" spans="1:11" outlineLevel="1" x14ac:dyDescent="0.25">
      <c r="A24" s="27" t="s">
        <v>64</v>
      </c>
      <c r="B24" s="27" t="s">
        <v>65</v>
      </c>
      <c r="C24" s="27" t="s">
        <v>38</v>
      </c>
      <c r="D24" s="32">
        <v>0</v>
      </c>
      <c r="E24" s="31" t="s">
        <v>690</v>
      </c>
      <c r="F24" s="32">
        <v>0</v>
      </c>
      <c r="G24" s="31" t="s">
        <v>690</v>
      </c>
      <c r="H24" s="32">
        <v>0</v>
      </c>
      <c r="I24" s="31" t="s">
        <v>690</v>
      </c>
      <c r="J24" s="32">
        <v>0</v>
      </c>
      <c r="K24" s="31" t="s">
        <v>690</v>
      </c>
    </row>
    <row r="25" spans="1:11" ht="17.25" customHeight="1" outlineLevel="1" x14ac:dyDescent="0.25">
      <c r="A25" s="27" t="s">
        <v>66</v>
      </c>
      <c r="B25" s="27" t="s">
        <v>67</v>
      </c>
      <c r="C25" s="27" t="s">
        <v>38</v>
      </c>
      <c r="D25" s="32">
        <v>0</v>
      </c>
      <c r="E25" s="31" t="s">
        <v>690</v>
      </c>
      <c r="F25" s="32">
        <v>0</v>
      </c>
      <c r="G25" s="31" t="s">
        <v>690</v>
      </c>
      <c r="H25" s="32">
        <v>0</v>
      </c>
      <c r="I25" s="31" t="s">
        <v>690</v>
      </c>
      <c r="J25" s="32">
        <v>0</v>
      </c>
      <c r="K25" s="31" t="s">
        <v>690</v>
      </c>
    </row>
    <row r="26" spans="1:11" outlineLevel="1" x14ac:dyDescent="0.25">
      <c r="A26" s="27" t="s">
        <v>68</v>
      </c>
      <c r="B26" s="27" t="s">
        <v>69</v>
      </c>
      <c r="C26" s="27" t="s">
        <v>38</v>
      </c>
      <c r="D26" s="32">
        <v>0</v>
      </c>
      <c r="E26" s="31" t="s">
        <v>690</v>
      </c>
      <c r="F26" s="32">
        <v>0</v>
      </c>
      <c r="G26" s="31" t="s">
        <v>690</v>
      </c>
      <c r="H26" s="32">
        <v>0</v>
      </c>
      <c r="I26" s="31" t="s">
        <v>690</v>
      </c>
      <c r="J26" s="32">
        <v>0</v>
      </c>
      <c r="K26" s="31" t="s">
        <v>690</v>
      </c>
    </row>
    <row r="27" spans="1:11" outlineLevel="1" x14ac:dyDescent="0.25">
      <c r="A27" s="27" t="s">
        <v>70</v>
      </c>
      <c r="B27" s="27" t="s">
        <v>71</v>
      </c>
      <c r="C27" s="27" t="s">
        <v>38</v>
      </c>
      <c r="D27" s="30">
        <v>9786.565993230206</v>
      </c>
      <c r="E27" s="31" t="s">
        <v>690</v>
      </c>
      <c r="F27" s="30">
        <v>10127.9509063365</v>
      </c>
      <c r="G27" s="31" t="s">
        <v>690</v>
      </c>
      <c r="H27" s="30">
        <v>10533.338223281811</v>
      </c>
      <c r="I27" s="31" t="s">
        <v>690</v>
      </c>
      <c r="J27" s="21">
        <v>30447.855122848516</v>
      </c>
      <c r="K27" s="31" t="s">
        <v>690</v>
      </c>
    </row>
    <row r="28" spans="1:11" outlineLevel="1" x14ac:dyDescent="0.25">
      <c r="A28" s="27" t="s">
        <v>72</v>
      </c>
      <c r="B28" s="27" t="s">
        <v>73</v>
      </c>
      <c r="C28" s="27" t="s">
        <v>38</v>
      </c>
      <c r="D28" s="32">
        <v>0</v>
      </c>
      <c r="E28" s="31" t="s">
        <v>690</v>
      </c>
      <c r="F28" s="32">
        <v>0</v>
      </c>
      <c r="G28" s="31" t="s">
        <v>690</v>
      </c>
      <c r="H28" s="32">
        <v>0</v>
      </c>
      <c r="I28" s="31" t="s">
        <v>690</v>
      </c>
      <c r="J28" s="32">
        <v>0</v>
      </c>
      <c r="K28" s="31" t="s">
        <v>690</v>
      </c>
    </row>
    <row r="29" spans="1:11" ht="30" outlineLevel="1" x14ac:dyDescent="0.25">
      <c r="A29" s="27" t="s">
        <v>74</v>
      </c>
      <c r="B29" s="27" t="s">
        <v>75</v>
      </c>
      <c r="C29" s="27" t="s">
        <v>38</v>
      </c>
      <c r="D29" s="30">
        <v>0</v>
      </c>
      <c r="E29" s="31" t="s">
        <v>690</v>
      </c>
      <c r="F29" s="30">
        <v>0</v>
      </c>
      <c r="G29" s="31" t="s">
        <v>690</v>
      </c>
      <c r="H29" s="30">
        <v>0</v>
      </c>
      <c r="I29" s="31" t="s">
        <v>690</v>
      </c>
      <c r="J29" s="30">
        <v>0</v>
      </c>
      <c r="K29" s="31" t="s">
        <v>690</v>
      </c>
    </row>
    <row r="30" spans="1:11" outlineLevel="1" x14ac:dyDescent="0.25">
      <c r="A30" s="27" t="s">
        <v>76</v>
      </c>
      <c r="B30" s="27" t="s">
        <v>77</v>
      </c>
      <c r="C30" s="27" t="s">
        <v>38</v>
      </c>
      <c r="D30" s="32">
        <v>0</v>
      </c>
      <c r="E30" s="31" t="s">
        <v>690</v>
      </c>
      <c r="F30" s="32">
        <v>0</v>
      </c>
      <c r="G30" s="31" t="s">
        <v>690</v>
      </c>
      <c r="H30" s="32">
        <v>0</v>
      </c>
      <c r="I30" s="31" t="s">
        <v>690</v>
      </c>
      <c r="J30" s="32">
        <v>0</v>
      </c>
      <c r="K30" s="31" t="s">
        <v>690</v>
      </c>
    </row>
    <row r="31" spans="1:11" outlineLevel="1" x14ac:dyDescent="0.25">
      <c r="A31" s="27" t="s">
        <v>78</v>
      </c>
      <c r="B31" s="27" t="s">
        <v>79</v>
      </c>
      <c r="C31" s="27" t="s">
        <v>38</v>
      </c>
      <c r="D31" s="32">
        <v>0</v>
      </c>
      <c r="E31" s="31" t="s">
        <v>690</v>
      </c>
      <c r="F31" s="32">
        <v>0</v>
      </c>
      <c r="G31" s="31" t="s">
        <v>690</v>
      </c>
      <c r="H31" s="32">
        <v>0</v>
      </c>
      <c r="I31" s="31" t="s">
        <v>690</v>
      </c>
      <c r="J31" s="32">
        <v>0</v>
      </c>
      <c r="K31" s="31" t="s">
        <v>690</v>
      </c>
    </row>
    <row r="32" spans="1:11" outlineLevel="1" x14ac:dyDescent="0.25">
      <c r="A32" s="27" t="s">
        <v>80</v>
      </c>
      <c r="B32" s="27" t="s">
        <v>81</v>
      </c>
      <c r="C32" s="27" t="s">
        <v>38</v>
      </c>
      <c r="D32" s="30">
        <v>0</v>
      </c>
      <c r="E32" s="31" t="s">
        <v>690</v>
      </c>
      <c r="F32" s="30">
        <v>0</v>
      </c>
      <c r="G32" s="31" t="s">
        <v>690</v>
      </c>
      <c r="H32" s="30">
        <v>0</v>
      </c>
      <c r="I32" s="31" t="s">
        <v>690</v>
      </c>
      <c r="J32" s="21">
        <v>0</v>
      </c>
      <c r="K32" s="31" t="s">
        <v>690</v>
      </c>
    </row>
    <row r="33" spans="1:11" ht="30" outlineLevel="1" x14ac:dyDescent="0.25">
      <c r="A33" s="27" t="s">
        <v>82</v>
      </c>
      <c r="B33" s="27" t="s">
        <v>83</v>
      </c>
      <c r="C33" s="27" t="s">
        <v>38</v>
      </c>
      <c r="D33" s="30">
        <v>9098.4238906561641</v>
      </c>
      <c r="E33" s="31" t="s">
        <v>690</v>
      </c>
      <c r="F33" s="30">
        <v>9503.2528272753771</v>
      </c>
      <c r="G33" s="31" t="s">
        <v>690</v>
      </c>
      <c r="H33" s="30">
        <v>9910.1549422641492</v>
      </c>
      <c r="I33" s="31" t="s">
        <v>690</v>
      </c>
      <c r="J33" s="30">
        <v>28511.83166019569</v>
      </c>
      <c r="K33" s="31" t="s">
        <v>690</v>
      </c>
    </row>
    <row r="34" spans="1:11" ht="30" outlineLevel="1" x14ac:dyDescent="0.25">
      <c r="A34" s="27" t="s">
        <v>84</v>
      </c>
      <c r="B34" s="27" t="s">
        <v>55</v>
      </c>
      <c r="C34" s="27" t="s">
        <v>38</v>
      </c>
      <c r="D34" s="30">
        <v>0</v>
      </c>
      <c r="E34" s="31" t="s">
        <v>690</v>
      </c>
      <c r="F34" s="30">
        <v>0</v>
      </c>
      <c r="G34" s="31" t="s">
        <v>690</v>
      </c>
      <c r="H34" s="30">
        <v>0</v>
      </c>
      <c r="I34" s="31" t="s">
        <v>690</v>
      </c>
      <c r="J34" s="30">
        <v>0</v>
      </c>
      <c r="K34" s="31" t="s">
        <v>690</v>
      </c>
    </row>
    <row r="35" spans="1:11" ht="30" outlineLevel="1" x14ac:dyDescent="0.25">
      <c r="A35" s="27" t="s">
        <v>85</v>
      </c>
      <c r="B35" s="27" t="s">
        <v>57</v>
      </c>
      <c r="C35" s="27" t="s">
        <v>38</v>
      </c>
      <c r="D35" s="32">
        <v>0</v>
      </c>
      <c r="E35" s="31" t="s">
        <v>690</v>
      </c>
      <c r="F35" s="32">
        <v>0</v>
      </c>
      <c r="G35" s="31" t="s">
        <v>690</v>
      </c>
      <c r="H35" s="32">
        <v>0</v>
      </c>
      <c r="I35" s="31" t="s">
        <v>690</v>
      </c>
      <c r="J35" s="32">
        <v>0</v>
      </c>
      <c r="K35" s="31" t="s">
        <v>690</v>
      </c>
    </row>
    <row r="36" spans="1:11" ht="30" outlineLevel="1" x14ac:dyDescent="0.25">
      <c r="A36" s="27" t="s">
        <v>86</v>
      </c>
      <c r="B36" s="27" t="s">
        <v>59</v>
      </c>
      <c r="C36" s="27" t="s">
        <v>38</v>
      </c>
      <c r="D36" s="32">
        <v>0</v>
      </c>
      <c r="E36" s="31" t="s">
        <v>690</v>
      </c>
      <c r="F36" s="32">
        <v>0</v>
      </c>
      <c r="G36" s="31" t="s">
        <v>690</v>
      </c>
      <c r="H36" s="32">
        <v>0</v>
      </c>
      <c r="I36" s="31" t="s">
        <v>690</v>
      </c>
      <c r="J36" s="32">
        <v>0</v>
      </c>
      <c r="K36" s="31" t="s">
        <v>690</v>
      </c>
    </row>
    <row r="37" spans="1:11" ht="30" outlineLevel="1" x14ac:dyDescent="0.25">
      <c r="A37" s="27" t="s">
        <v>87</v>
      </c>
      <c r="B37" s="27" t="s">
        <v>61</v>
      </c>
      <c r="C37" s="27" t="s">
        <v>38</v>
      </c>
      <c r="D37" s="32">
        <v>0</v>
      </c>
      <c r="E37" s="31" t="s">
        <v>690</v>
      </c>
      <c r="F37" s="32">
        <v>0</v>
      </c>
      <c r="G37" s="31" t="s">
        <v>690</v>
      </c>
      <c r="H37" s="32">
        <v>0</v>
      </c>
      <c r="I37" s="31" t="s">
        <v>690</v>
      </c>
      <c r="J37" s="32">
        <v>0</v>
      </c>
      <c r="K37" s="31" t="s">
        <v>690</v>
      </c>
    </row>
    <row r="38" spans="1:11" outlineLevel="1" x14ac:dyDescent="0.25">
      <c r="A38" s="27" t="s">
        <v>88</v>
      </c>
      <c r="B38" s="27" t="s">
        <v>63</v>
      </c>
      <c r="C38" s="27" t="s">
        <v>38</v>
      </c>
      <c r="D38" s="32">
        <v>0</v>
      </c>
      <c r="E38" s="31" t="s">
        <v>690</v>
      </c>
      <c r="F38" s="32">
        <v>0</v>
      </c>
      <c r="G38" s="31" t="s">
        <v>690</v>
      </c>
      <c r="H38" s="32">
        <v>0</v>
      </c>
      <c r="I38" s="31" t="s">
        <v>690</v>
      </c>
      <c r="J38" s="32">
        <v>0</v>
      </c>
      <c r="K38" s="31" t="s">
        <v>690</v>
      </c>
    </row>
    <row r="39" spans="1:11" outlineLevel="1" x14ac:dyDescent="0.25">
      <c r="A39" s="27" t="s">
        <v>89</v>
      </c>
      <c r="B39" s="27" t="s">
        <v>65</v>
      </c>
      <c r="C39" s="27" t="s">
        <v>38</v>
      </c>
      <c r="D39" s="32">
        <v>0</v>
      </c>
      <c r="E39" s="31" t="s">
        <v>690</v>
      </c>
      <c r="F39" s="32">
        <v>0</v>
      </c>
      <c r="G39" s="31" t="s">
        <v>690</v>
      </c>
      <c r="H39" s="32">
        <v>0</v>
      </c>
      <c r="I39" s="31" t="s">
        <v>690</v>
      </c>
      <c r="J39" s="32">
        <v>0</v>
      </c>
      <c r="K39" s="31" t="s">
        <v>690</v>
      </c>
    </row>
    <row r="40" spans="1:11" ht="30" outlineLevel="1" x14ac:dyDescent="0.25">
      <c r="A40" s="27" t="s">
        <v>90</v>
      </c>
      <c r="B40" s="27" t="s">
        <v>67</v>
      </c>
      <c r="C40" s="27" t="s">
        <v>38</v>
      </c>
      <c r="D40" s="32">
        <v>0</v>
      </c>
      <c r="E40" s="31" t="s">
        <v>690</v>
      </c>
      <c r="F40" s="32">
        <v>0</v>
      </c>
      <c r="G40" s="31" t="s">
        <v>690</v>
      </c>
      <c r="H40" s="32">
        <v>0</v>
      </c>
      <c r="I40" s="31" t="s">
        <v>690</v>
      </c>
      <c r="J40" s="32">
        <v>0</v>
      </c>
      <c r="K40" s="31" t="s">
        <v>690</v>
      </c>
    </row>
    <row r="41" spans="1:11" outlineLevel="1" x14ac:dyDescent="0.25">
      <c r="A41" s="27" t="s">
        <v>91</v>
      </c>
      <c r="B41" s="27" t="s">
        <v>69</v>
      </c>
      <c r="C41" s="27" t="s">
        <v>38</v>
      </c>
      <c r="D41" s="32">
        <v>0</v>
      </c>
      <c r="E41" s="31" t="s">
        <v>690</v>
      </c>
      <c r="F41" s="32">
        <v>0</v>
      </c>
      <c r="G41" s="31" t="s">
        <v>690</v>
      </c>
      <c r="H41" s="32">
        <v>0</v>
      </c>
      <c r="I41" s="31" t="s">
        <v>690</v>
      </c>
      <c r="J41" s="32">
        <v>0</v>
      </c>
      <c r="K41" s="31" t="s">
        <v>690</v>
      </c>
    </row>
    <row r="42" spans="1:11" outlineLevel="1" x14ac:dyDescent="0.25">
      <c r="A42" s="27" t="s">
        <v>92</v>
      </c>
      <c r="B42" s="27" t="s">
        <v>71</v>
      </c>
      <c r="C42" s="27" t="s">
        <v>38</v>
      </c>
      <c r="D42" s="30">
        <v>5188.100547640418</v>
      </c>
      <c r="E42" s="31" t="s">
        <v>690</v>
      </c>
      <c r="F42" s="30">
        <v>5397.8554527815195</v>
      </c>
      <c r="G42" s="31" t="s">
        <v>690</v>
      </c>
      <c r="H42" s="30">
        <v>5611.9344000388346</v>
      </c>
      <c r="I42" s="31" t="s">
        <v>690</v>
      </c>
      <c r="J42" s="21">
        <v>16197.890400460772</v>
      </c>
      <c r="K42" s="31" t="s">
        <v>690</v>
      </c>
    </row>
    <row r="43" spans="1:11" outlineLevel="1" x14ac:dyDescent="0.25">
      <c r="A43" s="27" t="s">
        <v>93</v>
      </c>
      <c r="B43" s="27" t="s">
        <v>73</v>
      </c>
      <c r="C43" s="27" t="s">
        <v>38</v>
      </c>
      <c r="D43" s="32">
        <v>0</v>
      </c>
      <c r="E43" s="31" t="s">
        <v>690</v>
      </c>
      <c r="F43" s="32">
        <v>0</v>
      </c>
      <c r="G43" s="31" t="s">
        <v>690</v>
      </c>
      <c r="H43" s="32">
        <v>0</v>
      </c>
      <c r="I43" s="31" t="s">
        <v>690</v>
      </c>
      <c r="J43" s="32">
        <v>0</v>
      </c>
      <c r="K43" s="31" t="s">
        <v>690</v>
      </c>
    </row>
    <row r="44" spans="1:11" ht="30" outlineLevel="1" x14ac:dyDescent="0.25">
      <c r="A44" s="27" t="s">
        <v>94</v>
      </c>
      <c r="B44" s="27" t="s">
        <v>75</v>
      </c>
      <c r="C44" s="27" t="s">
        <v>38</v>
      </c>
      <c r="D44" s="32">
        <v>0</v>
      </c>
      <c r="E44" s="31" t="s">
        <v>690</v>
      </c>
      <c r="F44" s="32">
        <v>0</v>
      </c>
      <c r="G44" s="31" t="s">
        <v>690</v>
      </c>
      <c r="H44" s="32">
        <v>0</v>
      </c>
      <c r="I44" s="31" t="s">
        <v>690</v>
      </c>
      <c r="J44" s="32">
        <v>0</v>
      </c>
      <c r="K44" s="31" t="s">
        <v>690</v>
      </c>
    </row>
    <row r="45" spans="1:11" outlineLevel="1" x14ac:dyDescent="0.25">
      <c r="A45" s="27" t="s">
        <v>95</v>
      </c>
      <c r="B45" s="27" t="s">
        <v>77</v>
      </c>
      <c r="C45" s="27" t="s">
        <v>38</v>
      </c>
      <c r="D45" s="32">
        <v>0</v>
      </c>
      <c r="E45" s="31" t="s">
        <v>690</v>
      </c>
      <c r="F45" s="32">
        <v>0</v>
      </c>
      <c r="G45" s="31" t="s">
        <v>690</v>
      </c>
      <c r="H45" s="32">
        <v>0</v>
      </c>
      <c r="I45" s="31" t="s">
        <v>690</v>
      </c>
      <c r="J45" s="32">
        <v>0</v>
      </c>
      <c r="K45" s="31" t="s">
        <v>690</v>
      </c>
    </row>
    <row r="46" spans="1:11" outlineLevel="1" x14ac:dyDescent="0.25">
      <c r="A46" s="27" t="s">
        <v>96</v>
      </c>
      <c r="B46" s="27" t="s">
        <v>79</v>
      </c>
      <c r="C46" s="27" t="s">
        <v>38</v>
      </c>
      <c r="D46" s="32">
        <v>0</v>
      </c>
      <c r="E46" s="31" t="s">
        <v>690</v>
      </c>
      <c r="F46" s="32">
        <v>0</v>
      </c>
      <c r="G46" s="31" t="s">
        <v>690</v>
      </c>
      <c r="H46" s="32">
        <v>0</v>
      </c>
      <c r="I46" s="31" t="s">
        <v>690</v>
      </c>
      <c r="J46" s="32">
        <v>0</v>
      </c>
      <c r="K46" s="31" t="s">
        <v>690</v>
      </c>
    </row>
    <row r="47" spans="1:11" outlineLevel="1" x14ac:dyDescent="0.25">
      <c r="A47" s="27" t="s">
        <v>97</v>
      </c>
      <c r="B47" s="27" t="s">
        <v>81</v>
      </c>
      <c r="C47" s="27" t="s">
        <v>38</v>
      </c>
      <c r="D47" s="30"/>
      <c r="E47" s="31" t="s">
        <v>690</v>
      </c>
      <c r="F47" s="21">
        <v>0</v>
      </c>
      <c r="G47" s="31" t="s">
        <v>690</v>
      </c>
      <c r="H47" s="21">
        <v>0</v>
      </c>
      <c r="I47" s="31" t="s">
        <v>690</v>
      </c>
      <c r="J47" s="21">
        <v>0</v>
      </c>
      <c r="K47" s="31" t="s">
        <v>690</v>
      </c>
    </row>
    <row r="48" spans="1:11" outlineLevel="1" x14ac:dyDescent="0.25">
      <c r="A48" s="27" t="s">
        <v>98</v>
      </c>
      <c r="B48" s="27" t="s">
        <v>99</v>
      </c>
      <c r="C48" s="27" t="s">
        <v>38</v>
      </c>
      <c r="D48" s="30">
        <v>0</v>
      </c>
      <c r="E48" s="31" t="s">
        <v>690</v>
      </c>
      <c r="F48" s="30">
        <v>0</v>
      </c>
      <c r="G48" s="31" t="s">
        <v>690</v>
      </c>
      <c r="H48" s="30">
        <v>0</v>
      </c>
      <c r="I48" s="31" t="s">
        <v>690</v>
      </c>
      <c r="J48" s="21">
        <v>0</v>
      </c>
      <c r="K48" s="31" t="s">
        <v>690</v>
      </c>
    </row>
    <row r="49" spans="1:11" outlineLevel="1" x14ac:dyDescent="0.25">
      <c r="A49" s="27" t="s">
        <v>85</v>
      </c>
      <c r="B49" s="27" t="s">
        <v>100</v>
      </c>
      <c r="C49" s="27" t="s">
        <v>38</v>
      </c>
      <c r="D49" s="32">
        <v>0</v>
      </c>
      <c r="E49" s="31" t="s">
        <v>690</v>
      </c>
      <c r="F49" s="32">
        <v>0</v>
      </c>
      <c r="G49" s="31" t="s">
        <v>690</v>
      </c>
      <c r="H49" s="32">
        <v>0</v>
      </c>
      <c r="I49" s="31" t="s">
        <v>690</v>
      </c>
      <c r="J49" s="21">
        <v>0</v>
      </c>
      <c r="K49" s="31" t="s">
        <v>690</v>
      </c>
    </row>
    <row r="50" spans="1:11" outlineLevel="1" x14ac:dyDescent="0.25">
      <c r="A50" s="27" t="s">
        <v>86</v>
      </c>
      <c r="B50" s="27" t="s">
        <v>101</v>
      </c>
      <c r="C50" s="27" t="s">
        <v>38</v>
      </c>
      <c r="D50" s="30">
        <v>0</v>
      </c>
      <c r="E50" s="31" t="s">
        <v>690</v>
      </c>
      <c r="F50" s="30">
        <v>0</v>
      </c>
      <c r="G50" s="31" t="s">
        <v>690</v>
      </c>
      <c r="H50" s="30">
        <v>0</v>
      </c>
      <c r="I50" s="31" t="s">
        <v>690</v>
      </c>
      <c r="J50" s="21">
        <v>0</v>
      </c>
      <c r="K50" s="31" t="s">
        <v>690</v>
      </c>
    </row>
    <row r="51" spans="1:11" ht="30" outlineLevel="1" x14ac:dyDescent="0.25">
      <c r="A51" s="27" t="s">
        <v>102</v>
      </c>
      <c r="B51" s="27" t="s">
        <v>103</v>
      </c>
      <c r="C51" s="27" t="s">
        <v>38</v>
      </c>
      <c r="D51" s="30">
        <v>0</v>
      </c>
      <c r="E51" s="31" t="s">
        <v>690</v>
      </c>
      <c r="F51" s="30">
        <v>0</v>
      </c>
      <c r="G51" s="31" t="s">
        <v>690</v>
      </c>
      <c r="H51" s="30">
        <v>0</v>
      </c>
      <c r="I51" s="31" t="s">
        <v>690</v>
      </c>
      <c r="J51" s="21">
        <v>0</v>
      </c>
      <c r="K51" s="31" t="s">
        <v>690</v>
      </c>
    </row>
    <row r="52" spans="1:11" ht="30" outlineLevel="1" x14ac:dyDescent="0.25">
      <c r="A52" s="27" t="s">
        <v>104</v>
      </c>
      <c r="B52" s="27" t="s">
        <v>105</v>
      </c>
      <c r="C52" s="27" t="s">
        <v>38</v>
      </c>
      <c r="D52" s="32">
        <v>0</v>
      </c>
      <c r="E52" s="31" t="s">
        <v>690</v>
      </c>
      <c r="F52" s="32">
        <v>0</v>
      </c>
      <c r="G52" s="31" t="s">
        <v>690</v>
      </c>
      <c r="H52" s="32">
        <v>0</v>
      </c>
      <c r="I52" s="31" t="s">
        <v>690</v>
      </c>
      <c r="J52" s="21">
        <v>0</v>
      </c>
      <c r="K52" s="31" t="s">
        <v>690</v>
      </c>
    </row>
    <row r="53" spans="1:11" outlineLevel="1" x14ac:dyDescent="0.25">
      <c r="A53" s="27" t="s">
        <v>106</v>
      </c>
      <c r="B53" s="27" t="s">
        <v>107</v>
      </c>
      <c r="C53" s="27" t="s">
        <v>38</v>
      </c>
      <c r="D53" s="32">
        <v>0</v>
      </c>
      <c r="E53" s="31" t="s">
        <v>690</v>
      </c>
      <c r="F53" s="32">
        <v>0</v>
      </c>
      <c r="G53" s="31" t="s">
        <v>690</v>
      </c>
      <c r="H53" s="32">
        <v>0</v>
      </c>
      <c r="I53" s="31" t="s">
        <v>690</v>
      </c>
      <c r="J53" s="21">
        <v>0</v>
      </c>
      <c r="K53" s="31" t="s">
        <v>690</v>
      </c>
    </row>
    <row r="54" spans="1:11" outlineLevel="1" x14ac:dyDescent="0.25">
      <c r="A54" s="27" t="s">
        <v>108</v>
      </c>
      <c r="B54" s="27" t="s">
        <v>109</v>
      </c>
      <c r="C54" s="27" t="s">
        <v>38</v>
      </c>
      <c r="D54" s="32">
        <v>0</v>
      </c>
      <c r="E54" s="31" t="s">
        <v>690</v>
      </c>
      <c r="F54" s="32">
        <v>0</v>
      </c>
      <c r="G54" s="31" t="s">
        <v>690</v>
      </c>
      <c r="H54" s="32">
        <v>0</v>
      </c>
      <c r="I54" s="31" t="s">
        <v>690</v>
      </c>
      <c r="J54" s="33">
        <v>0</v>
      </c>
      <c r="K54" s="31" t="s">
        <v>690</v>
      </c>
    </row>
    <row r="55" spans="1:11" outlineLevel="1" x14ac:dyDescent="0.25">
      <c r="A55" s="27" t="s">
        <v>87</v>
      </c>
      <c r="B55" s="27" t="s">
        <v>110</v>
      </c>
      <c r="C55" s="27" t="s">
        <v>38</v>
      </c>
      <c r="D55" s="30">
        <v>0</v>
      </c>
      <c r="E55" s="31" t="s">
        <v>690</v>
      </c>
      <c r="F55" s="21">
        <v>0</v>
      </c>
      <c r="G55" s="31" t="s">
        <v>690</v>
      </c>
      <c r="H55" s="21">
        <v>0</v>
      </c>
      <c r="I55" s="31" t="s">
        <v>690</v>
      </c>
      <c r="J55" s="21">
        <v>0</v>
      </c>
      <c r="K55" s="31" t="s">
        <v>690</v>
      </c>
    </row>
    <row r="56" spans="1:11" outlineLevel="1" x14ac:dyDescent="0.25">
      <c r="A56" s="27" t="s">
        <v>111</v>
      </c>
      <c r="B56" s="27" t="s">
        <v>112</v>
      </c>
      <c r="C56" s="27" t="s">
        <v>38</v>
      </c>
      <c r="D56" s="32">
        <v>0</v>
      </c>
      <c r="E56" s="31" t="s">
        <v>690</v>
      </c>
      <c r="F56" s="32">
        <v>0</v>
      </c>
      <c r="G56" s="31" t="s">
        <v>690</v>
      </c>
      <c r="H56" s="32">
        <v>0</v>
      </c>
      <c r="I56" s="31" t="s">
        <v>690</v>
      </c>
      <c r="J56" s="21">
        <v>0</v>
      </c>
      <c r="K56" s="31" t="s">
        <v>690</v>
      </c>
    </row>
    <row r="57" spans="1:11" ht="30" outlineLevel="1" x14ac:dyDescent="0.25">
      <c r="A57" s="27" t="s">
        <v>113</v>
      </c>
      <c r="B57" s="27" t="s">
        <v>114</v>
      </c>
      <c r="C57" s="27" t="s">
        <v>38</v>
      </c>
      <c r="D57" s="30">
        <v>3314.8032738982465</v>
      </c>
      <c r="E57" s="31" t="s">
        <v>690</v>
      </c>
      <c r="F57" s="30">
        <v>3448.8207702619525</v>
      </c>
      <c r="G57" s="31" t="s">
        <v>690</v>
      </c>
      <c r="H57" s="30">
        <v>3585.6010020105418</v>
      </c>
      <c r="I57" s="31" t="s">
        <v>690</v>
      </c>
      <c r="J57" s="30">
        <v>10349.225046170741</v>
      </c>
      <c r="K57" s="31" t="s">
        <v>690</v>
      </c>
    </row>
    <row r="58" spans="1:11" ht="30" outlineLevel="1" x14ac:dyDescent="0.25">
      <c r="A58" s="27" t="s">
        <v>115</v>
      </c>
      <c r="B58" s="27" t="s">
        <v>116</v>
      </c>
      <c r="C58" s="27" t="s">
        <v>38</v>
      </c>
      <c r="D58" s="32">
        <v>0</v>
      </c>
      <c r="E58" s="31" t="s">
        <v>690</v>
      </c>
      <c r="F58" s="32">
        <v>0</v>
      </c>
      <c r="G58" s="31" t="s">
        <v>690</v>
      </c>
      <c r="H58" s="32">
        <v>0</v>
      </c>
      <c r="I58" s="31" t="s">
        <v>690</v>
      </c>
      <c r="J58" s="30">
        <v>0</v>
      </c>
      <c r="K58" s="31" t="s">
        <v>690</v>
      </c>
    </row>
    <row r="59" spans="1:11" ht="30" outlineLevel="1" x14ac:dyDescent="0.25">
      <c r="A59" s="27" t="s">
        <v>117</v>
      </c>
      <c r="B59" s="27" t="s">
        <v>118</v>
      </c>
      <c r="C59" s="27" t="s">
        <v>38</v>
      </c>
      <c r="D59" s="30">
        <v>3308.0597691682265</v>
      </c>
      <c r="E59" s="31" t="s">
        <v>690</v>
      </c>
      <c r="F59" s="30">
        <v>3441.8046256356979</v>
      </c>
      <c r="G59" s="31" t="s">
        <v>690</v>
      </c>
      <c r="H59" s="30">
        <v>3578.3065970884099</v>
      </c>
      <c r="I59" s="31" t="s">
        <v>690</v>
      </c>
      <c r="J59" s="30">
        <v>10328.170991892333</v>
      </c>
      <c r="K59" s="31" t="s">
        <v>690</v>
      </c>
    </row>
    <row r="60" spans="1:11" outlineLevel="1" x14ac:dyDescent="0.25">
      <c r="A60" s="27" t="s">
        <v>119</v>
      </c>
      <c r="B60" s="27" t="s">
        <v>120</v>
      </c>
      <c r="C60" s="27" t="s">
        <v>38</v>
      </c>
      <c r="D60" s="32">
        <v>0</v>
      </c>
      <c r="E60" s="31" t="s">
        <v>690</v>
      </c>
      <c r="F60" s="32">
        <v>0</v>
      </c>
      <c r="G60" s="31" t="s">
        <v>690</v>
      </c>
      <c r="H60" s="32">
        <v>0</v>
      </c>
      <c r="I60" s="31" t="s">
        <v>690</v>
      </c>
      <c r="J60" s="21">
        <v>0</v>
      </c>
      <c r="K60" s="31" t="s">
        <v>690</v>
      </c>
    </row>
    <row r="61" spans="1:11" outlineLevel="1" x14ac:dyDescent="0.25">
      <c r="A61" s="27" t="s">
        <v>121</v>
      </c>
      <c r="B61" s="27" t="s">
        <v>122</v>
      </c>
      <c r="C61" s="27" t="s">
        <v>38</v>
      </c>
      <c r="D61" s="30">
        <v>6.7435047300200006</v>
      </c>
      <c r="E61" s="31" t="s">
        <v>690</v>
      </c>
      <c r="F61" s="21">
        <v>7.0161446262547091</v>
      </c>
      <c r="G61" s="31" t="s">
        <v>690</v>
      </c>
      <c r="H61" s="21">
        <v>7.2944049221319709</v>
      </c>
      <c r="I61" s="31" t="s">
        <v>690</v>
      </c>
      <c r="J61" s="21">
        <v>21.054054278406682</v>
      </c>
      <c r="K61" s="31" t="s">
        <v>690</v>
      </c>
    </row>
    <row r="62" spans="1:11" outlineLevel="1" x14ac:dyDescent="0.25">
      <c r="A62" s="27" t="s">
        <v>123</v>
      </c>
      <c r="B62" s="27" t="s">
        <v>124</v>
      </c>
      <c r="C62" s="27" t="s">
        <v>38</v>
      </c>
      <c r="D62" s="32">
        <v>0</v>
      </c>
      <c r="E62" s="31" t="s">
        <v>690</v>
      </c>
      <c r="F62" s="32">
        <v>0</v>
      </c>
      <c r="G62" s="31" t="s">
        <v>690</v>
      </c>
      <c r="H62" s="32">
        <v>0</v>
      </c>
      <c r="I62" s="31" t="s">
        <v>690</v>
      </c>
      <c r="J62" s="21">
        <v>0</v>
      </c>
      <c r="K62" s="31" t="s">
        <v>690</v>
      </c>
    </row>
    <row r="63" spans="1:11" outlineLevel="1" x14ac:dyDescent="0.25">
      <c r="A63" s="27" t="s">
        <v>125</v>
      </c>
      <c r="B63" s="27" t="s">
        <v>126</v>
      </c>
      <c r="C63" s="27" t="s">
        <v>38</v>
      </c>
      <c r="D63" s="30">
        <v>272.10588845149198</v>
      </c>
      <c r="E63" s="31" t="s">
        <v>690</v>
      </c>
      <c r="F63" s="21">
        <v>283.10712952158599</v>
      </c>
      <c r="G63" s="31" t="s">
        <v>690</v>
      </c>
      <c r="H63" s="21">
        <v>294.335158278412</v>
      </c>
      <c r="I63" s="31" t="s">
        <v>690</v>
      </c>
      <c r="J63" s="21">
        <v>849.54817625148996</v>
      </c>
      <c r="K63" s="31" t="s">
        <v>690</v>
      </c>
    </row>
    <row r="64" spans="1:11" outlineLevel="1" x14ac:dyDescent="0.25">
      <c r="A64" s="27" t="s">
        <v>127</v>
      </c>
      <c r="B64" s="27" t="s">
        <v>128</v>
      </c>
      <c r="C64" s="27" t="s">
        <v>38</v>
      </c>
      <c r="D64" s="30">
        <v>5.5305052239999997</v>
      </c>
      <c r="E64" s="31" t="s">
        <v>690</v>
      </c>
      <c r="F64" s="30">
        <v>42.733762270191995</v>
      </c>
      <c r="G64" s="31" t="s">
        <v>690</v>
      </c>
      <c r="H64" s="30">
        <v>74.431691140856628</v>
      </c>
      <c r="I64" s="31" t="s">
        <v>690</v>
      </c>
      <c r="J64" s="21">
        <v>122.69595863504863</v>
      </c>
      <c r="K64" s="31" t="s">
        <v>690</v>
      </c>
    </row>
    <row r="65" spans="1:11" outlineLevel="1" x14ac:dyDescent="0.25">
      <c r="A65" s="27" t="s">
        <v>129</v>
      </c>
      <c r="B65" s="27" t="s">
        <v>130</v>
      </c>
      <c r="C65" s="27" t="s">
        <v>38</v>
      </c>
      <c r="D65" s="30">
        <v>0</v>
      </c>
      <c r="E65" s="31" t="s">
        <v>690</v>
      </c>
      <c r="F65" s="30">
        <v>0</v>
      </c>
      <c r="G65" s="31" t="s">
        <v>690</v>
      </c>
      <c r="H65" s="30">
        <v>0</v>
      </c>
      <c r="I65" s="31" t="s">
        <v>690</v>
      </c>
      <c r="J65" s="21">
        <v>0</v>
      </c>
      <c r="K65" s="31" t="s">
        <v>690</v>
      </c>
    </row>
    <row r="66" spans="1:11" outlineLevel="1" x14ac:dyDescent="0.25">
      <c r="A66" s="27" t="s">
        <v>131</v>
      </c>
      <c r="B66" s="27" t="s">
        <v>132</v>
      </c>
      <c r="C66" s="27" t="s">
        <v>38</v>
      </c>
      <c r="D66" s="32">
        <v>0</v>
      </c>
      <c r="E66" s="31" t="s">
        <v>690</v>
      </c>
      <c r="F66" s="32">
        <v>0</v>
      </c>
      <c r="G66" s="31" t="s">
        <v>690</v>
      </c>
      <c r="H66" s="32">
        <v>0</v>
      </c>
      <c r="I66" s="31" t="s">
        <v>690</v>
      </c>
      <c r="J66" s="21">
        <v>0</v>
      </c>
      <c r="K66" s="31" t="s">
        <v>690</v>
      </c>
    </row>
    <row r="67" spans="1:11" outlineLevel="1" x14ac:dyDescent="0.25">
      <c r="A67" s="27" t="s">
        <v>133</v>
      </c>
      <c r="B67" s="27" t="s">
        <v>39</v>
      </c>
      <c r="C67" s="27" t="s">
        <v>38</v>
      </c>
      <c r="D67" s="32">
        <v>0</v>
      </c>
      <c r="E67" s="31" t="s">
        <v>690</v>
      </c>
      <c r="F67" s="32">
        <v>0</v>
      </c>
      <c r="G67" s="31" t="s">
        <v>690</v>
      </c>
      <c r="H67" s="32">
        <v>0</v>
      </c>
      <c r="I67" s="31" t="s">
        <v>690</v>
      </c>
      <c r="J67" s="21">
        <v>0</v>
      </c>
      <c r="K67" s="31" t="s">
        <v>690</v>
      </c>
    </row>
    <row r="68" spans="1:11" outlineLevel="1" x14ac:dyDescent="0.25">
      <c r="A68" s="27" t="s">
        <v>134</v>
      </c>
      <c r="B68" s="27" t="s">
        <v>135</v>
      </c>
      <c r="C68" s="27" t="s">
        <v>38</v>
      </c>
      <c r="D68" s="30">
        <v>317.88367544200742</v>
      </c>
      <c r="E68" s="31" t="s">
        <v>690</v>
      </c>
      <c r="F68" s="30">
        <v>330.73571244012771</v>
      </c>
      <c r="G68" s="31" t="s">
        <v>690</v>
      </c>
      <c r="H68" s="30">
        <v>343.85269079550341</v>
      </c>
      <c r="I68" s="31" t="s">
        <v>690</v>
      </c>
      <c r="J68" s="21">
        <v>992.47207867763859</v>
      </c>
      <c r="K68" s="31" t="s">
        <v>690</v>
      </c>
    </row>
    <row r="69" spans="1:11" outlineLevel="1" x14ac:dyDescent="0.25">
      <c r="A69" s="27" t="s">
        <v>136</v>
      </c>
      <c r="B69" s="27" t="s">
        <v>137</v>
      </c>
      <c r="C69" s="27" t="s">
        <v>38</v>
      </c>
      <c r="D69" s="30">
        <v>154.67871709552099</v>
      </c>
      <c r="E69" s="31" t="s">
        <v>690</v>
      </c>
      <c r="F69" s="30">
        <v>160.932377627693</v>
      </c>
      <c r="G69" s="31" t="s">
        <v>690</v>
      </c>
      <c r="H69" s="30">
        <v>167.31495572440701</v>
      </c>
      <c r="I69" s="31" t="s">
        <v>690</v>
      </c>
      <c r="J69" s="21">
        <v>482.92605044762104</v>
      </c>
      <c r="K69" s="31" t="s">
        <v>690</v>
      </c>
    </row>
    <row r="70" spans="1:11" outlineLevel="1" x14ac:dyDescent="0.25">
      <c r="A70" s="27" t="s">
        <v>138</v>
      </c>
      <c r="B70" s="27" t="s">
        <v>139</v>
      </c>
      <c r="C70" s="27" t="s">
        <v>38</v>
      </c>
      <c r="D70" s="30">
        <v>66.197039846644799</v>
      </c>
      <c r="E70" s="31" t="s">
        <v>690</v>
      </c>
      <c r="F70" s="30">
        <v>68.873386167644696</v>
      </c>
      <c r="G70" s="31" t="s">
        <v>690</v>
      </c>
      <c r="H70" s="30">
        <v>71.604904663053404</v>
      </c>
      <c r="I70" s="31" t="s">
        <v>690</v>
      </c>
      <c r="J70" s="21">
        <v>206.67533067734291</v>
      </c>
      <c r="K70" s="31" t="s">
        <v>690</v>
      </c>
    </row>
    <row r="71" spans="1:11" outlineLevel="1" x14ac:dyDescent="0.25">
      <c r="A71" s="27" t="s">
        <v>140</v>
      </c>
      <c r="B71" s="27" t="s">
        <v>141</v>
      </c>
      <c r="C71" s="27" t="s">
        <v>38</v>
      </c>
      <c r="D71" s="30">
        <v>97.007918499841594</v>
      </c>
      <c r="E71" s="31" t="s">
        <v>690</v>
      </c>
      <c r="F71" s="30">
        <v>100.92994864479</v>
      </c>
      <c r="G71" s="31" t="s">
        <v>690</v>
      </c>
      <c r="H71" s="30">
        <v>104.932830408043</v>
      </c>
      <c r="I71" s="31" t="s">
        <v>690</v>
      </c>
      <c r="J71" s="21">
        <v>302.87069755267459</v>
      </c>
      <c r="K71" s="31" t="s">
        <v>690</v>
      </c>
    </row>
    <row r="72" spans="1:11" outlineLevel="1" x14ac:dyDescent="0.25">
      <c r="A72" s="27" t="s">
        <v>142</v>
      </c>
      <c r="B72" s="27" t="s">
        <v>143</v>
      </c>
      <c r="C72" s="27" t="s">
        <v>38</v>
      </c>
      <c r="D72" s="30">
        <v>3910.3233430157461</v>
      </c>
      <c r="E72" s="31" t="s">
        <v>690</v>
      </c>
      <c r="F72" s="30">
        <v>4105.3973744938585</v>
      </c>
      <c r="G72" s="31" t="s">
        <v>690</v>
      </c>
      <c r="H72" s="30">
        <v>4298.2205422253146</v>
      </c>
      <c r="I72" s="31" t="s">
        <v>690</v>
      </c>
      <c r="J72" s="21">
        <v>12313.941259734918</v>
      </c>
      <c r="K72" s="31" t="s">
        <v>690</v>
      </c>
    </row>
    <row r="73" spans="1:11" outlineLevel="1" x14ac:dyDescent="0.25">
      <c r="A73" s="27" t="s">
        <v>144</v>
      </c>
      <c r="B73" s="27" t="s">
        <v>40</v>
      </c>
      <c r="C73" s="27" t="s">
        <v>38</v>
      </c>
      <c r="D73" s="32">
        <v>0</v>
      </c>
      <c r="E73" s="31" t="s">
        <v>690</v>
      </c>
      <c r="F73" s="32">
        <v>0</v>
      </c>
      <c r="G73" s="31" t="s">
        <v>690</v>
      </c>
      <c r="H73" s="32">
        <v>0</v>
      </c>
      <c r="I73" s="31" t="s">
        <v>690</v>
      </c>
      <c r="J73" s="21">
        <v>0</v>
      </c>
      <c r="K73" s="31" t="s">
        <v>690</v>
      </c>
    </row>
    <row r="74" spans="1:11" outlineLevel="1" x14ac:dyDescent="0.25">
      <c r="A74" s="27" t="s">
        <v>145</v>
      </c>
      <c r="B74" s="27" t="s">
        <v>41</v>
      </c>
      <c r="C74" s="27" t="s">
        <v>38</v>
      </c>
      <c r="D74" s="30">
        <v>3812.5652594403523</v>
      </c>
      <c r="E74" s="31" t="s">
        <v>690</v>
      </c>
      <c r="F74" s="30">
        <v>4002.762440131512</v>
      </c>
      <c r="G74" s="31" t="s">
        <v>690</v>
      </c>
      <c r="H74" s="30">
        <v>4190.7650286696817</v>
      </c>
      <c r="I74" s="31" t="s">
        <v>690</v>
      </c>
      <c r="J74" s="21">
        <v>12006.092728241547</v>
      </c>
      <c r="K74" s="31" t="s">
        <v>690</v>
      </c>
    </row>
    <row r="75" spans="1:11" outlineLevel="1" x14ac:dyDescent="0.25">
      <c r="A75" s="27" t="s">
        <v>146</v>
      </c>
      <c r="B75" s="27" t="s">
        <v>8</v>
      </c>
      <c r="C75" s="27" t="s">
        <v>38</v>
      </c>
      <c r="D75" s="30">
        <v>97.758083575393655</v>
      </c>
      <c r="E75" s="31" t="s">
        <v>690</v>
      </c>
      <c r="F75" s="30">
        <v>102.63493436234647</v>
      </c>
      <c r="G75" s="31" t="s">
        <v>690</v>
      </c>
      <c r="H75" s="30">
        <v>107.45551355563288</v>
      </c>
      <c r="I75" s="31" t="s">
        <v>690</v>
      </c>
      <c r="J75" s="21">
        <v>307.848531493373</v>
      </c>
      <c r="K75" s="31" t="s">
        <v>690</v>
      </c>
    </row>
    <row r="76" spans="1:11" ht="30" outlineLevel="1" x14ac:dyDescent="0.25">
      <c r="A76" s="27" t="s">
        <v>147</v>
      </c>
      <c r="B76" s="27" t="s">
        <v>148</v>
      </c>
      <c r="C76" s="27" t="s">
        <v>38</v>
      </c>
      <c r="D76" s="30">
        <v>688.14210257404193</v>
      </c>
      <c r="E76" s="31" t="s">
        <v>690</v>
      </c>
      <c r="F76" s="30">
        <v>624.69807906112328</v>
      </c>
      <c r="G76" s="31" t="s">
        <v>690</v>
      </c>
      <c r="H76" s="30">
        <v>623.18328101766201</v>
      </c>
      <c r="I76" s="31" t="s">
        <v>690</v>
      </c>
      <c r="J76" s="30">
        <v>1936.0234626528272</v>
      </c>
      <c r="K76" s="31" t="s">
        <v>690</v>
      </c>
    </row>
    <row r="77" spans="1:11" ht="30" outlineLevel="1" x14ac:dyDescent="0.25">
      <c r="A77" s="27" t="s">
        <v>149</v>
      </c>
      <c r="B77" s="27" t="s">
        <v>55</v>
      </c>
      <c r="C77" s="27" t="s">
        <v>38</v>
      </c>
      <c r="D77" s="30">
        <v>0</v>
      </c>
      <c r="E77" s="31" t="s">
        <v>690</v>
      </c>
      <c r="F77" s="30">
        <v>0</v>
      </c>
      <c r="G77" s="31" t="s">
        <v>690</v>
      </c>
      <c r="H77" s="30">
        <v>0</v>
      </c>
      <c r="I77" s="31" t="s">
        <v>690</v>
      </c>
      <c r="J77" s="30">
        <v>0</v>
      </c>
      <c r="K77" s="31" t="s">
        <v>690</v>
      </c>
    </row>
    <row r="78" spans="1:11" ht="30" outlineLevel="1" x14ac:dyDescent="0.25">
      <c r="A78" s="27" t="s">
        <v>150</v>
      </c>
      <c r="B78" s="27" t="s">
        <v>57</v>
      </c>
      <c r="C78" s="27" t="s">
        <v>38</v>
      </c>
      <c r="D78" s="32">
        <v>0</v>
      </c>
      <c r="E78" s="31" t="s">
        <v>690</v>
      </c>
      <c r="F78" s="32">
        <v>0</v>
      </c>
      <c r="G78" s="31" t="s">
        <v>690</v>
      </c>
      <c r="H78" s="32">
        <v>0</v>
      </c>
      <c r="I78" s="31" t="s">
        <v>690</v>
      </c>
      <c r="J78" s="30">
        <v>0</v>
      </c>
      <c r="K78" s="31" t="s">
        <v>690</v>
      </c>
    </row>
    <row r="79" spans="1:11" ht="30" outlineLevel="1" x14ac:dyDescent="0.25">
      <c r="A79" s="27" t="s">
        <v>151</v>
      </c>
      <c r="B79" s="27" t="s">
        <v>59</v>
      </c>
      <c r="C79" s="27" t="s">
        <v>38</v>
      </c>
      <c r="D79" s="32">
        <v>0</v>
      </c>
      <c r="E79" s="31" t="s">
        <v>690</v>
      </c>
      <c r="F79" s="32">
        <v>0</v>
      </c>
      <c r="G79" s="31" t="s">
        <v>690</v>
      </c>
      <c r="H79" s="32">
        <v>0</v>
      </c>
      <c r="I79" s="31" t="s">
        <v>690</v>
      </c>
      <c r="J79" s="30">
        <v>0</v>
      </c>
      <c r="K79" s="31" t="s">
        <v>690</v>
      </c>
    </row>
    <row r="80" spans="1:11" ht="30" outlineLevel="1" x14ac:dyDescent="0.25">
      <c r="A80" s="27" t="s">
        <v>152</v>
      </c>
      <c r="B80" s="27" t="s">
        <v>61</v>
      </c>
      <c r="C80" s="27" t="s">
        <v>38</v>
      </c>
      <c r="D80" s="32">
        <v>0</v>
      </c>
      <c r="E80" s="31" t="s">
        <v>690</v>
      </c>
      <c r="F80" s="32">
        <v>0</v>
      </c>
      <c r="G80" s="31" t="s">
        <v>690</v>
      </c>
      <c r="H80" s="32">
        <v>0</v>
      </c>
      <c r="I80" s="31" t="s">
        <v>690</v>
      </c>
      <c r="J80" s="30">
        <v>0</v>
      </c>
      <c r="K80" s="31" t="s">
        <v>690</v>
      </c>
    </row>
    <row r="81" spans="1:11" outlineLevel="1" x14ac:dyDescent="0.25">
      <c r="A81" s="27" t="s">
        <v>153</v>
      </c>
      <c r="B81" s="27" t="s">
        <v>63</v>
      </c>
      <c r="C81" s="27" t="s">
        <v>38</v>
      </c>
      <c r="D81" s="32">
        <v>0</v>
      </c>
      <c r="E81" s="31" t="s">
        <v>690</v>
      </c>
      <c r="F81" s="32">
        <v>0</v>
      </c>
      <c r="G81" s="31" t="s">
        <v>690</v>
      </c>
      <c r="H81" s="32">
        <v>0</v>
      </c>
      <c r="I81" s="31" t="s">
        <v>690</v>
      </c>
      <c r="J81" s="30">
        <v>0</v>
      </c>
      <c r="K81" s="31" t="s">
        <v>690</v>
      </c>
    </row>
    <row r="82" spans="1:11" outlineLevel="1" x14ac:dyDescent="0.25">
      <c r="A82" s="27" t="s">
        <v>154</v>
      </c>
      <c r="B82" s="27" t="s">
        <v>65</v>
      </c>
      <c r="C82" s="27" t="s">
        <v>38</v>
      </c>
      <c r="D82" s="32">
        <v>0</v>
      </c>
      <c r="E82" s="31" t="s">
        <v>690</v>
      </c>
      <c r="F82" s="32">
        <v>0</v>
      </c>
      <c r="G82" s="31" t="s">
        <v>690</v>
      </c>
      <c r="H82" s="32">
        <v>0</v>
      </c>
      <c r="I82" s="31" t="s">
        <v>690</v>
      </c>
      <c r="J82" s="30">
        <v>0</v>
      </c>
      <c r="K82" s="31" t="s">
        <v>690</v>
      </c>
    </row>
    <row r="83" spans="1:11" ht="30" outlineLevel="1" x14ac:dyDescent="0.25">
      <c r="A83" s="27" t="s">
        <v>155</v>
      </c>
      <c r="B83" s="27" t="s">
        <v>67</v>
      </c>
      <c r="C83" s="27" t="s">
        <v>38</v>
      </c>
      <c r="D83" s="32">
        <v>0</v>
      </c>
      <c r="E83" s="31" t="s">
        <v>690</v>
      </c>
      <c r="F83" s="32">
        <v>0</v>
      </c>
      <c r="G83" s="31" t="s">
        <v>690</v>
      </c>
      <c r="H83" s="32">
        <v>0</v>
      </c>
      <c r="I83" s="31" t="s">
        <v>690</v>
      </c>
      <c r="J83" s="30">
        <v>0</v>
      </c>
      <c r="K83" s="31" t="s">
        <v>690</v>
      </c>
    </row>
    <row r="84" spans="1:11" outlineLevel="1" x14ac:dyDescent="0.25">
      <c r="A84" s="27" t="s">
        <v>156</v>
      </c>
      <c r="B84" s="27" t="s">
        <v>69</v>
      </c>
      <c r="C84" s="27" t="s">
        <v>38</v>
      </c>
      <c r="D84" s="32">
        <v>0</v>
      </c>
      <c r="E84" s="31" t="s">
        <v>690</v>
      </c>
      <c r="F84" s="32">
        <v>0</v>
      </c>
      <c r="G84" s="31" t="s">
        <v>690</v>
      </c>
      <c r="H84" s="32">
        <v>0</v>
      </c>
      <c r="I84" s="31" t="s">
        <v>690</v>
      </c>
      <c r="J84" s="30">
        <v>0</v>
      </c>
      <c r="K84" s="31" t="s">
        <v>690</v>
      </c>
    </row>
    <row r="85" spans="1:11" outlineLevel="1" x14ac:dyDescent="0.25">
      <c r="A85" s="27" t="s">
        <v>157</v>
      </c>
      <c r="B85" s="27" t="s">
        <v>71</v>
      </c>
      <c r="C85" s="27" t="s">
        <v>38</v>
      </c>
      <c r="D85" s="30">
        <v>688.14210257404193</v>
      </c>
      <c r="E85" s="31" t="s">
        <v>690</v>
      </c>
      <c r="F85" s="30">
        <v>624.69807906112328</v>
      </c>
      <c r="G85" s="31" t="s">
        <v>690</v>
      </c>
      <c r="H85" s="30">
        <v>623.18328101766201</v>
      </c>
      <c r="I85" s="31" t="s">
        <v>690</v>
      </c>
      <c r="J85" s="30">
        <v>1936.0234626528272</v>
      </c>
      <c r="K85" s="31" t="s">
        <v>690</v>
      </c>
    </row>
    <row r="86" spans="1:11" outlineLevel="1" x14ac:dyDescent="0.25">
      <c r="A86" s="27" t="s">
        <v>158</v>
      </c>
      <c r="B86" s="27" t="s">
        <v>73</v>
      </c>
      <c r="C86" s="27" t="s">
        <v>38</v>
      </c>
      <c r="D86" s="32">
        <v>0</v>
      </c>
      <c r="E86" s="31" t="s">
        <v>690</v>
      </c>
      <c r="F86" s="32">
        <v>0</v>
      </c>
      <c r="G86" s="31" t="s">
        <v>690</v>
      </c>
      <c r="H86" s="32">
        <v>0</v>
      </c>
      <c r="I86" s="31" t="s">
        <v>690</v>
      </c>
      <c r="J86" s="30">
        <v>0</v>
      </c>
      <c r="K86" s="31" t="s">
        <v>690</v>
      </c>
    </row>
    <row r="87" spans="1:11" ht="30" outlineLevel="1" x14ac:dyDescent="0.25">
      <c r="A87" s="27" t="s">
        <v>159</v>
      </c>
      <c r="B87" s="27" t="s">
        <v>75</v>
      </c>
      <c r="C87" s="27" t="s">
        <v>38</v>
      </c>
      <c r="D87" s="32">
        <v>0</v>
      </c>
      <c r="E87" s="31" t="s">
        <v>690</v>
      </c>
      <c r="F87" s="32">
        <v>0</v>
      </c>
      <c r="G87" s="31" t="s">
        <v>690</v>
      </c>
      <c r="H87" s="32">
        <v>0</v>
      </c>
      <c r="I87" s="31" t="s">
        <v>690</v>
      </c>
      <c r="J87" s="30">
        <v>0</v>
      </c>
      <c r="K87" s="31" t="s">
        <v>690</v>
      </c>
    </row>
    <row r="88" spans="1:11" outlineLevel="1" x14ac:dyDescent="0.25">
      <c r="A88" s="27" t="s">
        <v>160</v>
      </c>
      <c r="B88" s="27" t="s">
        <v>77</v>
      </c>
      <c r="C88" s="27" t="s">
        <v>38</v>
      </c>
      <c r="D88" s="32">
        <v>0</v>
      </c>
      <c r="E88" s="31" t="s">
        <v>690</v>
      </c>
      <c r="F88" s="32">
        <v>0</v>
      </c>
      <c r="G88" s="31" t="s">
        <v>690</v>
      </c>
      <c r="H88" s="32">
        <v>0</v>
      </c>
      <c r="I88" s="31" t="s">
        <v>690</v>
      </c>
      <c r="J88" s="30">
        <v>0</v>
      </c>
      <c r="K88" s="31" t="s">
        <v>690</v>
      </c>
    </row>
    <row r="89" spans="1:11" outlineLevel="1" x14ac:dyDescent="0.25">
      <c r="A89" s="27" t="s">
        <v>161</v>
      </c>
      <c r="B89" s="27" t="s">
        <v>79</v>
      </c>
      <c r="C89" s="27" t="s">
        <v>38</v>
      </c>
      <c r="D89" s="32">
        <v>0</v>
      </c>
      <c r="E89" s="31" t="s">
        <v>690</v>
      </c>
      <c r="F89" s="32">
        <v>0</v>
      </c>
      <c r="G89" s="31" t="s">
        <v>690</v>
      </c>
      <c r="H89" s="32">
        <v>0</v>
      </c>
      <c r="I89" s="31" t="s">
        <v>690</v>
      </c>
      <c r="J89" s="30">
        <v>0</v>
      </c>
      <c r="K89" s="31" t="s">
        <v>690</v>
      </c>
    </row>
    <row r="90" spans="1:11" outlineLevel="1" x14ac:dyDescent="0.25">
      <c r="A90" s="27" t="s">
        <v>162</v>
      </c>
      <c r="B90" s="27" t="s">
        <v>81</v>
      </c>
      <c r="C90" s="27" t="s">
        <v>38</v>
      </c>
      <c r="D90" s="30">
        <v>0</v>
      </c>
      <c r="E90" s="31" t="s">
        <v>690</v>
      </c>
      <c r="F90" s="30">
        <v>0</v>
      </c>
      <c r="G90" s="31" t="s">
        <v>690</v>
      </c>
      <c r="H90" s="30">
        <v>0</v>
      </c>
      <c r="I90" s="31" t="s">
        <v>690</v>
      </c>
      <c r="J90" s="30">
        <v>0</v>
      </c>
      <c r="K90" s="31" t="s">
        <v>690</v>
      </c>
    </row>
    <row r="91" spans="1:11" outlineLevel="1" x14ac:dyDescent="0.25">
      <c r="A91" s="27" t="s">
        <v>163</v>
      </c>
      <c r="B91" s="27" t="s">
        <v>164</v>
      </c>
      <c r="C91" s="27" t="s">
        <v>38</v>
      </c>
      <c r="D91" s="30">
        <v>-279.42882730277074</v>
      </c>
      <c r="E91" s="31" t="s">
        <v>690</v>
      </c>
      <c r="F91" s="30">
        <v>-297.29526673451193</v>
      </c>
      <c r="G91" s="31" t="s">
        <v>690</v>
      </c>
      <c r="H91" s="30">
        <v>-308.60351116852644</v>
      </c>
      <c r="I91" s="31" t="s">
        <v>690</v>
      </c>
      <c r="J91" s="30">
        <v>-885.32760520580905</v>
      </c>
      <c r="K91" s="31" t="s">
        <v>690</v>
      </c>
    </row>
    <row r="92" spans="1:11" outlineLevel="1" x14ac:dyDescent="0.25">
      <c r="A92" s="27" t="s">
        <v>165</v>
      </c>
      <c r="B92" s="27" t="s">
        <v>166</v>
      </c>
      <c r="C92" s="27" t="s">
        <v>38</v>
      </c>
      <c r="D92" s="30">
        <v>0</v>
      </c>
      <c r="E92" s="31" t="s">
        <v>690</v>
      </c>
      <c r="F92" s="30">
        <v>0</v>
      </c>
      <c r="G92" s="31" t="s">
        <v>690</v>
      </c>
      <c r="H92" s="30">
        <v>0</v>
      </c>
      <c r="I92" s="31" t="s">
        <v>690</v>
      </c>
      <c r="J92" s="30">
        <v>0</v>
      </c>
      <c r="K92" s="31" t="s">
        <v>690</v>
      </c>
    </row>
    <row r="93" spans="1:11" outlineLevel="1" x14ac:dyDescent="0.25">
      <c r="A93" s="27" t="s">
        <v>167</v>
      </c>
      <c r="B93" s="27" t="s">
        <v>168</v>
      </c>
      <c r="C93" s="27" t="s">
        <v>38</v>
      </c>
      <c r="D93" s="32">
        <v>0</v>
      </c>
      <c r="E93" s="31" t="s">
        <v>690</v>
      </c>
      <c r="F93" s="32">
        <v>0</v>
      </c>
      <c r="G93" s="31" t="s">
        <v>690</v>
      </c>
      <c r="H93" s="32">
        <v>0</v>
      </c>
      <c r="I93" s="31" t="s">
        <v>690</v>
      </c>
      <c r="J93" s="30">
        <v>0</v>
      </c>
      <c r="K93" s="31" t="s">
        <v>690</v>
      </c>
    </row>
    <row r="94" spans="1:11" outlineLevel="1" x14ac:dyDescent="0.25">
      <c r="A94" s="27" t="s">
        <v>169</v>
      </c>
      <c r="B94" s="27" t="s">
        <v>170</v>
      </c>
      <c r="C94" s="27" t="s">
        <v>38</v>
      </c>
      <c r="D94" s="32">
        <v>0</v>
      </c>
      <c r="E94" s="31" t="s">
        <v>690</v>
      </c>
      <c r="F94" s="32">
        <v>0</v>
      </c>
      <c r="G94" s="31" t="s">
        <v>690</v>
      </c>
      <c r="H94" s="32">
        <v>0</v>
      </c>
      <c r="I94" s="31" t="s">
        <v>690</v>
      </c>
      <c r="J94" s="30">
        <v>0</v>
      </c>
      <c r="K94" s="31" t="s">
        <v>690</v>
      </c>
    </row>
    <row r="95" spans="1:11" outlineLevel="1" x14ac:dyDescent="0.25">
      <c r="A95" s="27" t="s">
        <v>171</v>
      </c>
      <c r="B95" s="27" t="s">
        <v>172</v>
      </c>
      <c r="C95" s="27" t="s">
        <v>38</v>
      </c>
      <c r="D95" s="32">
        <v>0</v>
      </c>
      <c r="E95" s="31" t="s">
        <v>690</v>
      </c>
      <c r="F95" s="32">
        <v>0</v>
      </c>
      <c r="G95" s="31" t="s">
        <v>690</v>
      </c>
      <c r="H95" s="32">
        <v>0</v>
      </c>
      <c r="I95" s="31" t="s">
        <v>690</v>
      </c>
      <c r="J95" s="30">
        <v>0</v>
      </c>
      <c r="K95" s="31" t="s">
        <v>690</v>
      </c>
    </row>
    <row r="96" spans="1:11" outlineLevel="1" x14ac:dyDescent="0.25">
      <c r="A96" s="27" t="s">
        <v>173</v>
      </c>
      <c r="B96" s="27" t="s">
        <v>174</v>
      </c>
      <c r="C96" s="27" t="s">
        <v>38</v>
      </c>
      <c r="D96" s="32">
        <v>0</v>
      </c>
      <c r="E96" s="31" t="s">
        <v>690</v>
      </c>
      <c r="F96" s="32">
        <v>0</v>
      </c>
      <c r="G96" s="31" t="s">
        <v>690</v>
      </c>
      <c r="H96" s="32">
        <v>0</v>
      </c>
      <c r="I96" s="31" t="s">
        <v>690</v>
      </c>
      <c r="J96" s="30">
        <v>0</v>
      </c>
      <c r="K96" s="31" t="s">
        <v>690</v>
      </c>
    </row>
    <row r="97" spans="1:11" outlineLevel="1" x14ac:dyDescent="0.25">
      <c r="A97" s="27" t="s">
        <v>175</v>
      </c>
      <c r="B97" s="27" t="s">
        <v>176</v>
      </c>
      <c r="C97" s="27" t="s">
        <v>38</v>
      </c>
      <c r="D97" s="30">
        <v>0</v>
      </c>
      <c r="E97" s="31" t="s">
        <v>690</v>
      </c>
      <c r="F97" s="30">
        <v>0</v>
      </c>
      <c r="G97" s="31" t="s">
        <v>690</v>
      </c>
      <c r="H97" s="30">
        <v>0</v>
      </c>
      <c r="I97" s="31" t="s">
        <v>690</v>
      </c>
      <c r="J97" s="30">
        <v>0</v>
      </c>
      <c r="K97" s="31" t="s">
        <v>690</v>
      </c>
    </row>
    <row r="98" spans="1:11" outlineLevel="1" x14ac:dyDescent="0.25">
      <c r="A98" s="27" t="s">
        <v>177</v>
      </c>
      <c r="B98" s="27" t="s">
        <v>135</v>
      </c>
      <c r="C98" s="27" t="s">
        <v>38</v>
      </c>
      <c r="D98" s="30">
        <v>279.42882730277074</v>
      </c>
      <c r="E98" s="31" t="s">
        <v>690</v>
      </c>
      <c r="F98" s="30">
        <v>297.29526673451193</v>
      </c>
      <c r="G98" s="31" t="s">
        <v>690</v>
      </c>
      <c r="H98" s="30">
        <v>308.60351116852644</v>
      </c>
      <c r="I98" s="31" t="s">
        <v>690</v>
      </c>
      <c r="J98" s="30">
        <v>885.32760520580905</v>
      </c>
      <c r="K98" s="31" t="s">
        <v>690</v>
      </c>
    </row>
    <row r="99" spans="1:11" outlineLevel="1" x14ac:dyDescent="0.25">
      <c r="A99" s="27" t="s">
        <v>178</v>
      </c>
      <c r="B99" s="27" t="s">
        <v>179</v>
      </c>
      <c r="C99" s="27" t="s">
        <v>38</v>
      </c>
      <c r="D99" s="30">
        <v>0</v>
      </c>
      <c r="E99" s="31" t="s">
        <v>690</v>
      </c>
      <c r="F99" s="30">
        <v>0</v>
      </c>
      <c r="G99" s="31" t="s">
        <v>690</v>
      </c>
      <c r="H99" s="30">
        <v>0</v>
      </c>
      <c r="I99" s="31" t="s">
        <v>690</v>
      </c>
      <c r="J99" s="30">
        <v>0</v>
      </c>
      <c r="K99" s="31" t="s">
        <v>690</v>
      </c>
    </row>
    <row r="100" spans="1:11" outlineLevel="1" x14ac:dyDescent="0.25">
      <c r="A100" s="27" t="s">
        <v>180</v>
      </c>
      <c r="B100" s="27" t="s">
        <v>181</v>
      </c>
      <c r="C100" s="27" t="s">
        <v>38</v>
      </c>
      <c r="D100" s="19">
        <v>103.27063942462702</v>
      </c>
      <c r="E100" s="31" t="s">
        <v>690</v>
      </c>
      <c r="F100" s="19">
        <v>114.99215042045492</v>
      </c>
      <c r="G100" s="31" t="s">
        <v>690</v>
      </c>
      <c r="H100" s="19">
        <v>119.00342314945387</v>
      </c>
      <c r="I100" s="31" t="s">
        <v>690</v>
      </c>
      <c r="J100" s="30">
        <v>337.26621299453581</v>
      </c>
      <c r="K100" s="31" t="s">
        <v>690</v>
      </c>
    </row>
    <row r="101" spans="1:11" outlineLevel="1" x14ac:dyDescent="0.25">
      <c r="A101" s="27" t="s">
        <v>182</v>
      </c>
      <c r="B101" s="27" t="s">
        <v>183</v>
      </c>
      <c r="C101" s="27" t="s">
        <v>38</v>
      </c>
      <c r="D101" s="19">
        <v>176.15818787814371</v>
      </c>
      <c r="E101" s="31" t="s">
        <v>690</v>
      </c>
      <c r="F101" s="19">
        <v>182.30311631405701</v>
      </c>
      <c r="G101" s="31" t="s">
        <v>690</v>
      </c>
      <c r="H101" s="19">
        <v>189.60008801907259</v>
      </c>
      <c r="I101" s="31" t="s">
        <v>690</v>
      </c>
      <c r="J101" s="21">
        <v>548.0613922112733</v>
      </c>
      <c r="K101" s="31" t="s">
        <v>690</v>
      </c>
    </row>
    <row r="102" spans="1:11" outlineLevel="1" x14ac:dyDescent="0.25">
      <c r="A102" s="27" t="s">
        <v>184</v>
      </c>
      <c r="B102" s="27" t="s">
        <v>174</v>
      </c>
      <c r="C102" s="27" t="s">
        <v>38</v>
      </c>
      <c r="D102" s="30">
        <v>176.15818787814371</v>
      </c>
      <c r="E102" s="31" t="s">
        <v>690</v>
      </c>
      <c r="F102" s="30">
        <v>182.30311631405701</v>
      </c>
      <c r="G102" s="31" t="s">
        <v>690</v>
      </c>
      <c r="H102" s="30">
        <v>189.60008801907259</v>
      </c>
      <c r="I102" s="31" t="s">
        <v>690</v>
      </c>
      <c r="J102" s="21">
        <v>548.0613922112733</v>
      </c>
      <c r="K102" s="31" t="s">
        <v>690</v>
      </c>
    </row>
    <row r="103" spans="1:11" outlineLevel="1" x14ac:dyDescent="0.25">
      <c r="A103" s="27" t="s">
        <v>185</v>
      </c>
      <c r="B103" s="27" t="s">
        <v>186</v>
      </c>
      <c r="C103" s="27" t="s">
        <v>38</v>
      </c>
      <c r="D103" s="30">
        <v>0</v>
      </c>
      <c r="E103" s="31" t="s">
        <v>690</v>
      </c>
      <c r="F103" s="30">
        <v>0</v>
      </c>
      <c r="G103" s="31" t="s">
        <v>690</v>
      </c>
      <c r="H103" s="30">
        <v>0</v>
      </c>
      <c r="I103" s="31" t="s">
        <v>690</v>
      </c>
      <c r="J103" s="30">
        <v>0</v>
      </c>
      <c r="K103" s="31" t="s">
        <v>690</v>
      </c>
    </row>
    <row r="104" spans="1:11" ht="30" outlineLevel="1" x14ac:dyDescent="0.25">
      <c r="A104" s="27" t="s">
        <v>187</v>
      </c>
      <c r="B104" s="27" t="s">
        <v>188</v>
      </c>
      <c r="C104" s="27" t="s">
        <v>38</v>
      </c>
      <c r="D104" s="30">
        <v>408.71327527127119</v>
      </c>
      <c r="E104" s="31" t="s">
        <v>690</v>
      </c>
      <c r="F104" s="30">
        <v>327.40281232661135</v>
      </c>
      <c r="G104" s="31" t="s">
        <v>690</v>
      </c>
      <c r="H104" s="30">
        <v>314.57976984913557</v>
      </c>
      <c r="I104" s="31" t="s">
        <v>690</v>
      </c>
      <c r="J104" s="30">
        <v>1050.6958574470182</v>
      </c>
      <c r="K104" s="31" t="s">
        <v>690</v>
      </c>
    </row>
    <row r="105" spans="1:11" ht="30" outlineLevel="1" x14ac:dyDescent="0.25">
      <c r="A105" s="27" t="s">
        <v>189</v>
      </c>
      <c r="B105" s="27" t="s">
        <v>190</v>
      </c>
      <c r="C105" s="27" t="s">
        <v>38</v>
      </c>
      <c r="D105" s="32">
        <v>0</v>
      </c>
      <c r="E105" s="31" t="s">
        <v>690</v>
      </c>
      <c r="F105" s="32">
        <v>0</v>
      </c>
      <c r="G105" s="31" t="s">
        <v>690</v>
      </c>
      <c r="H105" s="32">
        <v>0</v>
      </c>
      <c r="I105" s="31" t="s">
        <v>690</v>
      </c>
      <c r="J105" s="30">
        <v>0</v>
      </c>
      <c r="K105" s="31" t="s">
        <v>690</v>
      </c>
    </row>
    <row r="106" spans="1:11" ht="30" outlineLevel="1" x14ac:dyDescent="0.25">
      <c r="A106" s="27" t="s">
        <v>191</v>
      </c>
      <c r="B106" s="27" t="s">
        <v>57</v>
      </c>
      <c r="C106" s="27" t="s">
        <v>38</v>
      </c>
      <c r="D106" s="32">
        <v>0</v>
      </c>
      <c r="E106" s="31" t="s">
        <v>690</v>
      </c>
      <c r="F106" s="32">
        <v>0</v>
      </c>
      <c r="G106" s="31" t="s">
        <v>690</v>
      </c>
      <c r="H106" s="32">
        <v>0</v>
      </c>
      <c r="I106" s="31" t="s">
        <v>690</v>
      </c>
      <c r="J106" s="30">
        <v>0</v>
      </c>
      <c r="K106" s="31" t="s">
        <v>690</v>
      </c>
    </row>
    <row r="107" spans="1:11" ht="30" outlineLevel="1" x14ac:dyDescent="0.25">
      <c r="A107" s="27" t="s">
        <v>192</v>
      </c>
      <c r="B107" s="27" t="s">
        <v>59</v>
      </c>
      <c r="C107" s="27" t="s">
        <v>38</v>
      </c>
      <c r="D107" s="32">
        <v>0</v>
      </c>
      <c r="E107" s="31" t="s">
        <v>690</v>
      </c>
      <c r="F107" s="32">
        <v>0</v>
      </c>
      <c r="G107" s="31" t="s">
        <v>690</v>
      </c>
      <c r="H107" s="32">
        <v>0</v>
      </c>
      <c r="I107" s="31" t="s">
        <v>690</v>
      </c>
      <c r="J107" s="30">
        <v>0</v>
      </c>
      <c r="K107" s="31" t="s">
        <v>690</v>
      </c>
    </row>
    <row r="108" spans="1:11" ht="30" outlineLevel="1" x14ac:dyDescent="0.25">
      <c r="A108" s="27" t="s">
        <v>193</v>
      </c>
      <c r="B108" s="27" t="s">
        <v>61</v>
      </c>
      <c r="C108" s="27" t="s">
        <v>38</v>
      </c>
      <c r="D108" s="32">
        <v>0</v>
      </c>
      <c r="E108" s="31" t="s">
        <v>690</v>
      </c>
      <c r="F108" s="32">
        <v>0</v>
      </c>
      <c r="G108" s="31" t="s">
        <v>690</v>
      </c>
      <c r="H108" s="32">
        <v>0</v>
      </c>
      <c r="I108" s="31" t="s">
        <v>690</v>
      </c>
      <c r="J108" s="30">
        <v>0</v>
      </c>
      <c r="K108" s="31" t="s">
        <v>690</v>
      </c>
    </row>
    <row r="109" spans="1:11" outlineLevel="1" x14ac:dyDescent="0.25">
      <c r="A109" s="27" t="s">
        <v>194</v>
      </c>
      <c r="B109" s="27" t="s">
        <v>63</v>
      </c>
      <c r="C109" s="27" t="s">
        <v>38</v>
      </c>
      <c r="D109" s="32">
        <v>0</v>
      </c>
      <c r="E109" s="31" t="s">
        <v>690</v>
      </c>
      <c r="F109" s="32">
        <v>0</v>
      </c>
      <c r="G109" s="31" t="s">
        <v>690</v>
      </c>
      <c r="H109" s="32">
        <v>0</v>
      </c>
      <c r="I109" s="31" t="s">
        <v>690</v>
      </c>
      <c r="J109" s="30">
        <v>0</v>
      </c>
      <c r="K109" s="31" t="s">
        <v>690</v>
      </c>
    </row>
    <row r="110" spans="1:11" outlineLevel="1" x14ac:dyDescent="0.25">
      <c r="A110" s="27" t="s">
        <v>195</v>
      </c>
      <c r="B110" s="27" t="s">
        <v>65</v>
      </c>
      <c r="C110" s="27" t="s">
        <v>38</v>
      </c>
      <c r="D110" s="32">
        <v>0</v>
      </c>
      <c r="E110" s="31" t="s">
        <v>690</v>
      </c>
      <c r="F110" s="32">
        <v>0</v>
      </c>
      <c r="G110" s="31" t="s">
        <v>690</v>
      </c>
      <c r="H110" s="32">
        <v>0</v>
      </c>
      <c r="I110" s="31" t="s">
        <v>690</v>
      </c>
      <c r="J110" s="30">
        <v>0</v>
      </c>
      <c r="K110" s="31" t="s">
        <v>690</v>
      </c>
    </row>
    <row r="111" spans="1:11" ht="30" outlineLevel="1" x14ac:dyDescent="0.25">
      <c r="A111" s="27" t="s">
        <v>196</v>
      </c>
      <c r="B111" s="27" t="s">
        <v>67</v>
      </c>
      <c r="C111" s="27" t="s">
        <v>38</v>
      </c>
      <c r="D111" s="32">
        <v>0</v>
      </c>
      <c r="E111" s="31" t="s">
        <v>690</v>
      </c>
      <c r="F111" s="32">
        <v>0</v>
      </c>
      <c r="G111" s="31" t="s">
        <v>690</v>
      </c>
      <c r="H111" s="32">
        <v>0</v>
      </c>
      <c r="I111" s="31" t="s">
        <v>690</v>
      </c>
      <c r="J111" s="30">
        <v>0</v>
      </c>
      <c r="K111" s="31" t="s">
        <v>690</v>
      </c>
    </row>
    <row r="112" spans="1:11" outlineLevel="1" x14ac:dyDescent="0.25">
      <c r="A112" s="27" t="s">
        <v>197</v>
      </c>
      <c r="B112" s="27" t="s">
        <v>69</v>
      </c>
      <c r="C112" s="27" t="s">
        <v>38</v>
      </c>
      <c r="D112" s="32">
        <v>0</v>
      </c>
      <c r="E112" s="31" t="s">
        <v>690</v>
      </c>
      <c r="F112" s="32">
        <v>0</v>
      </c>
      <c r="G112" s="31" t="s">
        <v>690</v>
      </c>
      <c r="H112" s="32">
        <v>0</v>
      </c>
      <c r="I112" s="31" t="s">
        <v>690</v>
      </c>
      <c r="J112" s="21">
        <v>0</v>
      </c>
      <c r="K112" s="31" t="s">
        <v>690</v>
      </c>
    </row>
    <row r="113" spans="1:11" outlineLevel="1" x14ac:dyDescent="0.25">
      <c r="A113" s="27" t="s">
        <v>198</v>
      </c>
      <c r="B113" s="27" t="s">
        <v>71</v>
      </c>
      <c r="C113" s="27" t="s">
        <v>38</v>
      </c>
      <c r="D113" s="30">
        <v>408.71327527127119</v>
      </c>
      <c r="E113" s="31" t="s">
        <v>690</v>
      </c>
      <c r="F113" s="30">
        <v>327.40281232661135</v>
      </c>
      <c r="G113" s="31" t="s">
        <v>690</v>
      </c>
      <c r="H113" s="30">
        <v>314.57976984913557</v>
      </c>
      <c r="I113" s="31" t="s">
        <v>690</v>
      </c>
      <c r="J113" s="21">
        <v>1050.6958574470182</v>
      </c>
      <c r="K113" s="31" t="s">
        <v>690</v>
      </c>
    </row>
    <row r="114" spans="1:11" outlineLevel="1" x14ac:dyDescent="0.25">
      <c r="A114" s="27" t="s">
        <v>199</v>
      </c>
      <c r="B114" s="27" t="s">
        <v>73</v>
      </c>
      <c r="C114" s="27" t="s">
        <v>38</v>
      </c>
      <c r="D114" s="32">
        <v>0</v>
      </c>
      <c r="E114" s="31" t="s">
        <v>690</v>
      </c>
      <c r="F114" s="32">
        <v>0</v>
      </c>
      <c r="G114" s="31" t="s">
        <v>690</v>
      </c>
      <c r="H114" s="32">
        <v>0</v>
      </c>
      <c r="I114" s="31" t="s">
        <v>690</v>
      </c>
      <c r="J114" s="21">
        <v>0</v>
      </c>
      <c r="K114" s="31" t="s">
        <v>690</v>
      </c>
    </row>
    <row r="115" spans="1:11" ht="30" outlineLevel="1" x14ac:dyDescent="0.25">
      <c r="A115" s="27" t="s">
        <v>200</v>
      </c>
      <c r="B115" s="27" t="s">
        <v>75</v>
      </c>
      <c r="C115" s="27" t="s">
        <v>38</v>
      </c>
      <c r="D115" s="32">
        <v>0</v>
      </c>
      <c r="E115" s="31" t="s">
        <v>690</v>
      </c>
      <c r="F115" s="32">
        <v>0</v>
      </c>
      <c r="G115" s="31" t="s">
        <v>690</v>
      </c>
      <c r="H115" s="32">
        <v>0</v>
      </c>
      <c r="I115" s="31" t="s">
        <v>690</v>
      </c>
      <c r="J115" s="21">
        <v>0</v>
      </c>
      <c r="K115" s="31" t="s">
        <v>690</v>
      </c>
    </row>
    <row r="116" spans="1:11" outlineLevel="1" x14ac:dyDescent="0.25">
      <c r="A116" s="27" t="s">
        <v>201</v>
      </c>
      <c r="B116" s="27" t="s">
        <v>77</v>
      </c>
      <c r="C116" s="27" t="s">
        <v>38</v>
      </c>
      <c r="D116" s="32">
        <v>0</v>
      </c>
      <c r="E116" s="31" t="s">
        <v>690</v>
      </c>
      <c r="F116" s="32">
        <v>0</v>
      </c>
      <c r="G116" s="31" t="s">
        <v>690</v>
      </c>
      <c r="H116" s="32">
        <v>0</v>
      </c>
      <c r="I116" s="31" t="s">
        <v>690</v>
      </c>
      <c r="J116" s="21">
        <v>0</v>
      </c>
      <c r="K116" s="31" t="s">
        <v>690</v>
      </c>
    </row>
    <row r="117" spans="1:11" outlineLevel="1" x14ac:dyDescent="0.25">
      <c r="A117" s="27" t="s">
        <v>202</v>
      </c>
      <c r="B117" s="27" t="s">
        <v>79</v>
      </c>
      <c r="C117" s="27" t="s">
        <v>38</v>
      </c>
      <c r="D117" s="32">
        <v>0</v>
      </c>
      <c r="E117" s="31" t="s">
        <v>690</v>
      </c>
      <c r="F117" s="32">
        <v>0</v>
      </c>
      <c r="G117" s="31" t="s">
        <v>690</v>
      </c>
      <c r="H117" s="32">
        <v>0</v>
      </c>
      <c r="I117" s="31" t="s">
        <v>690</v>
      </c>
      <c r="J117" s="21">
        <v>0</v>
      </c>
      <c r="K117" s="31" t="s">
        <v>690</v>
      </c>
    </row>
    <row r="118" spans="1:11" outlineLevel="1" x14ac:dyDescent="0.25">
      <c r="A118" s="27" t="s">
        <v>203</v>
      </c>
      <c r="B118" s="27" t="s">
        <v>81</v>
      </c>
      <c r="C118" s="27" t="s">
        <v>38</v>
      </c>
      <c r="D118" s="30">
        <v>0</v>
      </c>
      <c r="E118" s="31" t="s">
        <v>690</v>
      </c>
      <c r="F118" s="30">
        <v>0</v>
      </c>
      <c r="G118" s="31" t="s">
        <v>690</v>
      </c>
      <c r="H118" s="30">
        <v>0</v>
      </c>
      <c r="I118" s="31" t="s">
        <v>690</v>
      </c>
      <c r="J118" s="21">
        <v>0</v>
      </c>
      <c r="K118" s="31" t="s">
        <v>690</v>
      </c>
    </row>
    <row r="119" spans="1:11" outlineLevel="1" x14ac:dyDescent="0.25">
      <c r="A119" s="27" t="s">
        <v>204</v>
      </c>
      <c r="B119" s="27" t="s">
        <v>205</v>
      </c>
      <c r="C119" s="27" t="s">
        <v>38</v>
      </c>
      <c r="D119" s="30">
        <v>81.742655054254243</v>
      </c>
      <c r="E119" s="31" t="s">
        <v>690</v>
      </c>
      <c r="F119" s="30">
        <v>65.480562465322279</v>
      </c>
      <c r="G119" s="31" t="s">
        <v>690</v>
      </c>
      <c r="H119" s="30">
        <v>62.915953969827115</v>
      </c>
      <c r="I119" s="31" t="s">
        <v>690</v>
      </c>
      <c r="J119" s="21">
        <v>210.13917148940362</v>
      </c>
      <c r="K119" s="31" t="s">
        <v>690</v>
      </c>
    </row>
    <row r="120" spans="1:11" ht="30" outlineLevel="1" x14ac:dyDescent="0.25">
      <c r="A120" s="27" t="s">
        <v>206</v>
      </c>
      <c r="B120" s="27" t="s">
        <v>55</v>
      </c>
      <c r="C120" s="27" t="s">
        <v>38</v>
      </c>
      <c r="D120" s="32">
        <v>0</v>
      </c>
      <c r="E120" s="31" t="s">
        <v>690</v>
      </c>
      <c r="F120" s="32">
        <v>0</v>
      </c>
      <c r="G120" s="31" t="s">
        <v>690</v>
      </c>
      <c r="H120" s="32">
        <v>0</v>
      </c>
      <c r="I120" s="31" t="s">
        <v>690</v>
      </c>
      <c r="J120" s="21">
        <v>0</v>
      </c>
      <c r="K120" s="31" t="s">
        <v>690</v>
      </c>
    </row>
    <row r="121" spans="1:11" ht="30" outlineLevel="1" x14ac:dyDescent="0.25">
      <c r="A121" s="27" t="s">
        <v>207</v>
      </c>
      <c r="B121" s="27" t="s">
        <v>57</v>
      </c>
      <c r="C121" s="27" t="s">
        <v>38</v>
      </c>
      <c r="D121" s="32">
        <v>0</v>
      </c>
      <c r="E121" s="31" t="s">
        <v>690</v>
      </c>
      <c r="F121" s="32">
        <v>0</v>
      </c>
      <c r="G121" s="31" t="s">
        <v>690</v>
      </c>
      <c r="H121" s="32">
        <v>0</v>
      </c>
      <c r="I121" s="31" t="s">
        <v>690</v>
      </c>
      <c r="J121" s="21">
        <v>0</v>
      </c>
      <c r="K121" s="31" t="s">
        <v>690</v>
      </c>
    </row>
    <row r="122" spans="1:11" ht="30" outlineLevel="1" x14ac:dyDescent="0.25">
      <c r="A122" s="27" t="s">
        <v>208</v>
      </c>
      <c r="B122" s="27" t="s">
        <v>59</v>
      </c>
      <c r="C122" s="27" t="s">
        <v>38</v>
      </c>
      <c r="D122" s="32">
        <v>0</v>
      </c>
      <c r="E122" s="31" t="s">
        <v>690</v>
      </c>
      <c r="F122" s="32">
        <v>0</v>
      </c>
      <c r="G122" s="31" t="s">
        <v>690</v>
      </c>
      <c r="H122" s="32">
        <v>0</v>
      </c>
      <c r="I122" s="31" t="s">
        <v>690</v>
      </c>
      <c r="J122" s="21">
        <v>0</v>
      </c>
      <c r="K122" s="31" t="s">
        <v>690</v>
      </c>
    </row>
    <row r="123" spans="1:11" ht="30" outlineLevel="1" x14ac:dyDescent="0.25">
      <c r="A123" s="27" t="s">
        <v>209</v>
      </c>
      <c r="B123" s="27" t="s">
        <v>61</v>
      </c>
      <c r="C123" s="27" t="s">
        <v>38</v>
      </c>
      <c r="D123" s="32">
        <v>0</v>
      </c>
      <c r="E123" s="31" t="s">
        <v>690</v>
      </c>
      <c r="F123" s="32">
        <v>0</v>
      </c>
      <c r="G123" s="31" t="s">
        <v>690</v>
      </c>
      <c r="H123" s="32">
        <v>0</v>
      </c>
      <c r="I123" s="31" t="s">
        <v>690</v>
      </c>
      <c r="J123" s="21">
        <v>0</v>
      </c>
      <c r="K123" s="31" t="s">
        <v>690</v>
      </c>
    </row>
    <row r="124" spans="1:11" outlineLevel="1" x14ac:dyDescent="0.25">
      <c r="A124" s="27" t="s">
        <v>210</v>
      </c>
      <c r="B124" s="27" t="s">
        <v>211</v>
      </c>
      <c r="C124" s="27" t="s">
        <v>38</v>
      </c>
      <c r="D124" s="32">
        <v>0</v>
      </c>
      <c r="E124" s="31" t="s">
        <v>690</v>
      </c>
      <c r="F124" s="32">
        <v>0</v>
      </c>
      <c r="G124" s="31" t="s">
        <v>690</v>
      </c>
      <c r="H124" s="32">
        <v>0</v>
      </c>
      <c r="I124" s="31" t="s">
        <v>690</v>
      </c>
      <c r="J124" s="21">
        <v>0</v>
      </c>
      <c r="K124" s="31" t="s">
        <v>690</v>
      </c>
    </row>
    <row r="125" spans="1:11" outlineLevel="1" x14ac:dyDescent="0.25">
      <c r="A125" s="27" t="s">
        <v>212</v>
      </c>
      <c r="B125" s="27" t="s">
        <v>213</v>
      </c>
      <c r="C125" s="27" t="s">
        <v>38</v>
      </c>
      <c r="D125" s="32">
        <v>0</v>
      </c>
      <c r="E125" s="31" t="s">
        <v>690</v>
      </c>
      <c r="F125" s="32">
        <v>0</v>
      </c>
      <c r="G125" s="31" t="s">
        <v>690</v>
      </c>
      <c r="H125" s="32">
        <v>0</v>
      </c>
      <c r="I125" s="31" t="s">
        <v>690</v>
      </c>
      <c r="J125" s="21">
        <v>0</v>
      </c>
      <c r="K125" s="31" t="s">
        <v>690</v>
      </c>
    </row>
    <row r="126" spans="1:11" ht="30" outlineLevel="1" x14ac:dyDescent="0.25">
      <c r="A126" s="27" t="s">
        <v>214</v>
      </c>
      <c r="B126" s="27" t="s">
        <v>215</v>
      </c>
      <c r="C126" s="27" t="s">
        <v>38</v>
      </c>
      <c r="D126" s="32">
        <v>0</v>
      </c>
      <c r="E126" s="31" t="s">
        <v>690</v>
      </c>
      <c r="F126" s="32">
        <v>0</v>
      </c>
      <c r="G126" s="31" t="s">
        <v>690</v>
      </c>
      <c r="H126" s="32">
        <v>0</v>
      </c>
      <c r="I126" s="31" t="s">
        <v>690</v>
      </c>
      <c r="J126" s="21">
        <v>0</v>
      </c>
      <c r="K126" s="31" t="s">
        <v>690</v>
      </c>
    </row>
    <row r="127" spans="1:11" outlineLevel="1" x14ac:dyDescent="0.25">
      <c r="A127" s="27" t="s">
        <v>216</v>
      </c>
      <c r="B127" s="27" t="s">
        <v>217</v>
      </c>
      <c r="C127" s="27" t="s">
        <v>38</v>
      </c>
      <c r="D127" s="32">
        <v>0</v>
      </c>
      <c r="E127" s="31" t="s">
        <v>690</v>
      </c>
      <c r="F127" s="32">
        <v>0</v>
      </c>
      <c r="G127" s="31" t="s">
        <v>690</v>
      </c>
      <c r="H127" s="32">
        <v>0</v>
      </c>
      <c r="I127" s="31" t="s">
        <v>690</v>
      </c>
      <c r="J127" s="21">
        <v>0</v>
      </c>
      <c r="K127" s="31" t="s">
        <v>690</v>
      </c>
    </row>
    <row r="128" spans="1:11" outlineLevel="1" x14ac:dyDescent="0.25">
      <c r="A128" s="27" t="s">
        <v>218</v>
      </c>
      <c r="B128" s="27" t="s">
        <v>219</v>
      </c>
      <c r="C128" s="27" t="s">
        <v>38</v>
      </c>
      <c r="D128" s="30">
        <v>81.742655054254243</v>
      </c>
      <c r="E128" s="31" t="s">
        <v>690</v>
      </c>
      <c r="F128" s="30">
        <v>65.480562465322279</v>
      </c>
      <c r="G128" s="31" t="s">
        <v>690</v>
      </c>
      <c r="H128" s="30">
        <v>62.915953969827115</v>
      </c>
      <c r="I128" s="31" t="s">
        <v>690</v>
      </c>
      <c r="J128" s="21">
        <v>210.13917148940362</v>
      </c>
      <c r="K128" s="31" t="s">
        <v>690</v>
      </c>
    </row>
    <row r="129" spans="1:11" outlineLevel="1" x14ac:dyDescent="0.25">
      <c r="A129" s="27" t="s">
        <v>220</v>
      </c>
      <c r="B129" s="27" t="s">
        <v>221</v>
      </c>
      <c r="C129" s="27" t="s">
        <v>38</v>
      </c>
      <c r="D129" s="32">
        <v>0</v>
      </c>
      <c r="E129" s="31" t="s">
        <v>690</v>
      </c>
      <c r="F129" s="32">
        <v>0</v>
      </c>
      <c r="G129" s="31" t="s">
        <v>690</v>
      </c>
      <c r="H129" s="32">
        <v>0</v>
      </c>
      <c r="I129" s="31" t="s">
        <v>690</v>
      </c>
      <c r="J129" s="21">
        <v>0</v>
      </c>
      <c r="K129" s="31" t="s">
        <v>690</v>
      </c>
    </row>
    <row r="130" spans="1:11" ht="30" outlineLevel="1" x14ac:dyDescent="0.25">
      <c r="A130" s="27" t="s">
        <v>222</v>
      </c>
      <c r="B130" s="27" t="s">
        <v>75</v>
      </c>
      <c r="C130" s="27" t="s">
        <v>38</v>
      </c>
      <c r="D130" s="32">
        <v>0</v>
      </c>
      <c r="E130" s="31" t="s">
        <v>690</v>
      </c>
      <c r="F130" s="32">
        <v>0</v>
      </c>
      <c r="G130" s="31" t="s">
        <v>690</v>
      </c>
      <c r="H130" s="32">
        <v>0</v>
      </c>
      <c r="I130" s="31" t="s">
        <v>690</v>
      </c>
      <c r="J130" s="21">
        <v>0</v>
      </c>
      <c r="K130" s="31" t="s">
        <v>690</v>
      </c>
    </row>
    <row r="131" spans="1:11" outlineLevel="1" x14ac:dyDescent="0.25">
      <c r="A131" s="27" t="s">
        <v>223</v>
      </c>
      <c r="B131" s="27" t="s">
        <v>77</v>
      </c>
      <c r="C131" s="27" t="s">
        <v>38</v>
      </c>
      <c r="D131" s="32">
        <v>0</v>
      </c>
      <c r="E131" s="31" t="s">
        <v>690</v>
      </c>
      <c r="F131" s="32">
        <v>0</v>
      </c>
      <c r="G131" s="31" t="s">
        <v>690</v>
      </c>
      <c r="H131" s="32">
        <v>0</v>
      </c>
      <c r="I131" s="31" t="s">
        <v>690</v>
      </c>
      <c r="J131" s="21">
        <v>0</v>
      </c>
      <c r="K131" s="31" t="s">
        <v>690</v>
      </c>
    </row>
    <row r="132" spans="1:11" outlineLevel="1" x14ac:dyDescent="0.25">
      <c r="A132" s="27" t="s">
        <v>224</v>
      </c>
      <c r="B132" s="27" t="s">
        <v>79</v>
      </c>
      <c r="C132" s="27" t="s">
        <v>38</v>
      </c>
      <c r="D132" s="32">
        <v>0</v>
      </c>
      <c r="E132" s="31" t="s">
        <v>690</v>
      </c>
      <c r="F132" s="32">
        <v>0</v>
      </c>
      <c r="G132" s="31" t="s">
        <v>690</v>
      </c>
      <c r="H132" s="32">
        <v>0</v>
      </c>
      <c r="I132" s="31" t="s">
        <v>690</v>
      </c>
      <c r="J132" s="21">
        <v>0</v>
      </c>
      <c r="K132" s="31" t="s">
        <v>690</v>
      </c>
    </row>
    <row r="133" spans="1:11" outlineLevel="1" x14ac:dyDescent="0.25">
      <c r="A133" s="27" t="s">
        <v>225</v>
      </c>
      <c r="B133" s="27" t="s">
        <v>226</v>
      </c>
      <c r="C133" s="27" t="s">
        <v>38</v>
      </c>
      <c r="D133" s="30">
        <v>0</v>
      </c>
      <c r="E133" s="31" t="s">
        <v>690</v>
      </c>
      <c r="F133" s="30">
        <v>0</v>
      </c>
      <c r="G133" s="31" t="s">
        <v>690</v>
      </c>
      <c r="H133" s="30">
        <v>0</v>
      </c>
      <c r="I133" s="31" t="s">
        <v>690</v>
      </c>
      <c r="J133" s="21">
        <v>0</v>
      </c>
      <c r="K133" s="31" t="s">
        <v>690</v>
      </c>
    </row>
    <row r="134" spans="1:11" outlineLevel="1" x14ac:dyDescent="0.25">
      <c r="A134" s="27" t="s">
        <v>227</v>
      </c>
      <c r="B134" s="27" t="s">
        <v>228</v>
      </c>
      <c r="C134" s="27" t="s">
        <v>38</v>
      </c>
      <c r="D134" s="30">
        <v>326.97062021701697</v>
      </c>
      <c r="E134" s="31" t="s">
        <v>690</v>
      </c>
      <c r="F134" s="30">
        <v>261.92224986128906</v>
      </c>
      <c r="G134" s="31" t="s">
        <v>690</v>
      </c>
      <c r="H134" s="30">
        <v>251.66381587930846</v>
      </c>
      <c r="I134" s="31" t="s">
        <v>690</v>
      </c>
      <c r="J134" s="21">
        <v>840.55668595761449</v>
      </c>
      <c r="K134" s="31" t="s">
        <v>690</v>
      </c>
    </row>
    <row r="135" spans="1:11" ht="30" outlineLevel="1" x14ac:dyDescent="0.25">
      <c r="A135" s="27" t="s">
        <v>229</v>
      </c>
      <c r="B135" s="27" t="s">
        <v>55</v>
      </c>
      <c r="C135" s="27" t="s">
        <v>38</v>
      </c>
      <c r="D135" s="32">
        <v>0</v>
      </c>
      <c r="E135" s="31" t="s">
        <v>690</v>
      </c>
      <c r="F135" s="32">
        <v>0</v>
      </c>
      <c r="G135" s="31" t="s">
        <v>690</v>
      </c>
      <c r="H135" s="32">
        <v>0</v>
      </c>
      <c r="I135" s="31" t="s">
        <v>690</v>
      </c>
      <c r="J135" s="21">
        <v>0</v>
      </c>
      <c r="K135" s="31" t="s">
        <v>690</v>
      </c>
    </row>
    <row r="136" spans="1:11" ht="30" outlineLevel="1" x14ac:dyDescent="0.25">
      <c r="A136" s="27" t="s">
        <v>230</v>
      </c>
      <c r="B136" s="27" t="s">
        <v>57</v>
      </c>
      <c r="C136" s="27" t="s">
        <v>38</v>
      </c>
      <c r="D136" s="32">
        <v>0</v>
      </c>
      <c r="E136" s="31" t="s">
        <v>690</v>
      </c>
      <c r="F136" s="32">
        <v>0</v>
      </c>
      <c r="G136" s="31" t="s">
        <v>690</v>
      </c>
      <c r="H136" s="32">
        <v>0</v>
      </c>
      <c r="I136" s="31" t="s">
        <v>690</v>
      </c>
      <c r="J136" s="21">
        <v>0</v>
      </c>
      <c r="K136" s="31" t="s">
        <v>690</v>
      </c>
    </row>
    <row r="137" spans="1:11" ht="30" outlineLevel="1" x14ac:dyDescent="0.25">
      <c r="A137" s="27" t="s">
        <v>231</v>
      </c>
      <c r="B137" s="27" t="s">
        <v>59</v>
      </c>
      <c r="C137" s="27" t="s">
        <v>38</v>
      </c>
      <c r="D137" s="32">
        <v>0</v>
      </c>
      <c r="E137" s="31" t="s">
        <v>690</v>
      </c>
      <c r="F137" s="32">
        <v>0</v>
      </c>
      <c r="G137" s="31" t="s">
        <v>690</v>
      </c>
      <c r="H137" s="32">
        <v>0</v>
      </c>
      <c r="I137" s="31" t="s">
        <v>690</v>
      </c>
      <c r="J137" s="21">
        <v>0</v>
      </c>
      <c r="K137" s="31" t="s">
        <v>690</v>
      </c>
    </row>
    <row r="138" spans="1:11" ht="30" outlineLevel="1" x14ac:dyDescent="0.25">
      <c r="A138" s="27" t="s">
        <v>232</v>
      </c>
      <c r="B138" s="27" t="s">
        <v>61</v>
      </c>
      <c r="C138" s="27" t="s">
        <v>38</v>
      </c>
      <c r="D138" s="32">
        <v>0</v>
      </c>
      <c r="E138" s="31" t="s">
        <v>690</v>
      </c>
      <c r="F138" s="32">
        <v>0</v>
      </c>
      <c r="G138" s="31" t="s">
        <v>690</v>
      </c>
      <c r="H138" s="32">
        <v>0</v>
      </c>
      <c r="I138" s="31" t="s">
        <v>690</v>
      </c>
      <c r="J138" s="21">
        <v>0</v>
      </c>
      <c r="K138" s="31" t="s">
        <v>690</v>
      </c>
    </row>
    <row r="139" spans="1:11" outlineLevel="1" x14ac:dyDescent="0.25">
      <c r="A139" s="27" t="s">
        <v>233</v>
      </c>
      <c r="B139" s="27" t="s">
        <v>63</v>
      </c>
      <c r="C139" s="27" t="s">
        <v>38</v>
      </c>
      <c r="D139" s="32">
        <v>0</v>
      </c>
      <c r="E139" s="31" t="s">
        <v>690</v>
      </c>
      <c r="F139" s="32">
        <v>0</v>
      </c>
      <c r="G139" s="31" t="s">
        <v>690</v>
      </c>
      <c r="H139" s="32">
        <v>0</v>
      </c>
      <c r="I139" s="31" t="s">
        <v>690</v>
      </c>
      <c r="J139" s="21">
        <v>0</v>
      </c>
      <c r="K139" s="31" t="s">
        <v>690</v>
      </c>
    </row>
    <row r="140" spans="1:11" outlineLevel="1" x14ac:dyDescent="0.25">
      <c r="A140" s="27" t="s">
        <v>234</v>
      </c>
      <c r="B140" s="27" t="s">
        <v>65</v>
      </c>
      <c r="C140" s="27" t="s">
        <v>38</v>
      </c>
      <c r="D140" s="32">
        <v>0</v>
      </c>
      <c r="E140" s="31" t="s">
        <v>690</v>
      </c>
      <c r="F140" s="32">
        <v>0</v>
      </c>
      <c r="G140" s="31" t="s">
        <v>690</v>
      </c>
      <c r="H140" s="32">
        <v>0</v>
      </c>
      <c r="I140" s="31" t="s">
        <v>690</v>
      </c>
      <c r="J140" s="21">
        <v>0</v>
      </c>
      <c r="K140" s="31" t="s">
        <v>690</v>
      </c>
    </row>
    <row r="141" spans="1:11" ht="30" outlineLevel="1" x14ac:dyDescent="0.25">
      <c r="A141" s="27" t="s">
        <v>235</v>
      </c>
      <c r="B141" s="27" t="s">
        <v>67</v>
      </c>
      <c r="C141" s="27" t="s">
        <v>38</v>
      </c>
      <c r="D141" s="32">
        <v>0</v>
      </c>
      <c r="E141" s="31" t="s">
        <v>690</v>
      </c>
      <c r="F141" s="32">
        <v>0</v>
      </c>
      <c r="G141" s="31" t="s">
        <v>690</v>
      </c>
      <c r="H141" s="32">
        <v>0</v>
      </c>
      <c r="I141" s="31" t="s">
        <v>690</v>
      </c>
      <c r="J141" s="21">
        <v>0</v>
      </c>
      <c r="K141" s="31" t="s">
        <v>690</v>
      </c>
    </row>
    <row r="142" spans="1:11" outlineLevel="1" x14ac:dyDescent="0.25">
      <c r="A142" s="27" t="s">
        <v>236</v>
      </c>
      <c r="B142" s="27" t="s">
        <v>69</v>
      </c>
      <c r="C142" s="27" t="s">
        <v>38</v>
      </c>
      <c r="D142" s="32">
        <v>0</v>
      </c>
      <c r="E142" s="31" t="s">
        <v>690</v>
      </c>
      <c r="F142" s="32">
        <v>0</v>
      </c>
      <c r="G142" s="31" t="s">
        <v>690</v>
      </c>
      <c r="H142" s="32">
        <v>0</v>
      </c>
      <c r="I142" s="31" t="s">
        <v>690</v>
      </c>
      <c r="J142" s="21">
        <v>0</v>
      </c>
      <c r="K142" s="31" t="s">
        <v>690</v>
      </c>
    </row>
    <row r="143" spans="1:11" outlineLevel="1" x14ac:dyDescent="0.25">
      <c r="A143" s="27" t="s">
        <v>237</v>
      </c>
      <c r="B143" s="27" t="s">
        <v>71</v>
      </c>
      <c r="C143" s="27" t="s">
        <v>38</v>
      </c>
      <c r="D143" s="30">
        <v>326.97062021701697</v>
      </c>
      <c r="E143" s="31" t="s">
        <v>690</v>
      </c>
      <c r="F143" s="30">
        <v>261.92224986128906</v>
      </c>
      <c r="G143" s="31" t="s">
        <v>690</v>
      </c>
      <c r="H143" s="30">
        <v>251.66381587930846</v>
      </c>
      <c r="I143" s="31" t="s">
        <v>690</v>
      </c>
      <c r="J143" s="21">
        <v>840.55668595761449</v>
      </c>
      <c r="K143" s="31" t="s">
        <v>690</v>
      </c>
    </row>
    <row r="144" spans="1:11" outlineLevel="1" x14ac:dyDescent="0.25">
      <c r="A144" s="27" t="s">
        <v>238</v>
      </c>
      <c r="B144" s="27" t="s">
        <v>73</v>
      </c>
      <c r="C144" s="27" t="s">
        <v>38</v>
      </c>
      <c r="D144" s="32">
        <v>0</v>
      </c>
      <c r="E144" s="31" t="s">
        <v>690</v>
      </c>
      <c r="F144" s="32">
        <v>0</v>
      </c>
      <c r="G144" s="31" t="s">
        <v>690</v>
      </c>
      <c r="H144" s="32">
        <v>0</v>
      </c>
      <c r="I144" s="31" t="s">
        <v>690</v>
      </c>
      <c r="J144" s="21">
        <v>0</v>
      </c>
      <c r="K144" s="31" t="s">
        <v>690</v>
      </c>
    </row>
    <row r="145" spans="1:11" ht="30" outlineLevel="1" x14ac:dyDescent="0.25">
      <c r="A145" s="27" t="s">
        <v>239</v>
      </c>
      <c r="B145" s="27" t="s">
        <v>75</v>
      </c>
      <c r="C145" s="27" t="s">
        <v>38</v>
      </c>
      <c r="D145" s="32">
        <v>0</v>
      </c>
      <c r="E145" s="31" t="s">
        <v>690</v>
      </c>
      <c r="F145" s="32">
        <v>0</v>
      </c>
      <c r="G145" s="31" t="s">
        <v>690</v>
      </c>
      <c r="H145" s="32">
        <v>0</v>
      </c>
      <c r="I145" s="31" t="s">
        <v>690</v>
      </c>
      <c r="J145" s="21">
        <v>0</v>
      </c>
      <c r="K145" s="31" t="s">
        <v>690</v>
      </c>
    </row>
    <row r="146" spans="1:11" outlineLevel="1" x14ac:dyDescent="0.25">
      <c r="A146" s="27" t="s">
        <v>240</v>
      </c>
      <c r="B146" s="27" t="s">
        <v>77</v>
      </c>
      <c r="C146" s="27" t="s">
        <v>38</v>
      </c>
      <c r="D146" s="32">
        <v>0</v>
      </c>
      <c r="E146" s="31" t="s">
        <v>690</v>
      </c>
      <c r="F146" s="32">
        <v>0</v>
      </c>
      <c r="G146" s="31" t="s">
        <v>690</v>
      </c>
      <c r="H146" s="32">
        <v>0</v>
      </c>
      <c r="I146" s="31" t="s">
        <v>690</v>
      </c>
      <c r="J146" s="21">
        <v>0</v>
      </c>
      <c r="K146" s="31" t="s">
        <v>690</v>
      </c>
    </row>
    <row r="147" spans="1:11" outlineLevel="1" x14ac:dyDescent="0.25">
      <c r="A147" s="27" t="s">
        <v>242</v>
      </c>
      <c r="B147" s="27" t="s">
        <v>79</v>
      </c>
      <c r="C147" s="27" t="s">
        <v>38</v>
      </c>
      <c r="D147" s="32">
        <v>0</v>
      </c>
      <c r="E147" s="31" t="s">
        <v>690</v>
      </c>
      <c r="F147" s="32">
        <v>0</v>
      </c>
      <c r="G147" s="31" t="s">
        <v>690</v>
      </c>
      <c r="H147" s="32">
        <v>0</v>
      </c>
      <c r="I147" s="31" t="s">
        <v>690</v>
      </c>
      <c r="J147" s="21">
        <v>0</v>
      </c>
      <c r="K147" s="31" t="s">
        <v>690</v>
      </c>
    </row>
    <row r="148" spans="1:11" outlineLevel="1" x14ac:dyDescent="0.25">
      <c r="A148" s="27" t="s">
        <v>243</v>
      </c>
      <c r="B148" s="27" t="s">
        <v>81</v>
      </c>
      <c r="C148" s="27" t="s">
        <v>38</v>
      </c>
      <c r="D148" s="30">
        <v>0</v>
      </c>
      <c r="E148" s="31" t="s">
        <v>690</v>
      </c>
      <c r="F148" s="30">
        <v>0</v>
      </c>
      <c r="G148" s="31" t="s">
        <v>690</v>
      </c>
      <c r="H148" s="30">
        <v>0</v>
      </c>
      <c r="I148" s="31" t="s">
        <v>690</v>
      </c>
      <c r="J148" s="21">
        <v>0</v>
      </c>
      <c r="K148" s="31" t="s">
        <v>690</v>
      </c>
    </row>
    <row r="149" spans="1:11" outlineLevel="1" x14ac:dyDescent="0.25">
      <c r="A149" s="27" t="s">
        <v>244</v>
      </c>
      <c r="B149" s="27" t="s">
        <v>9</v>
      </c>
      <c r="C149" s="27" t="s">
        <v>38</v>
      </c>
      <c r="D149" s="30">
        <v>326.97062021701697</v>
      </c>
      <c r="E149" s="31" t="s">
        <v>690</v>
      </c>
      <c r="F149" s="30">
        <v>261.92224986128906</v>
      </c>
      <c r="G149" s="31" t="s">
        <v>690</v>
      </c>
      <c r="H149" s="30">
        <v>251.66381587930846</v>
      </c>
      <c r="I149" s="31" t="s">
        <v>690</v>
      </c>
      <c r="J149" s="21">
        <v>840.55668595761449</v>
      </c>
      <c r="K149" s="31" t="s">
        <v>690</v>
      </c>
    </row>
    <row r="150" spans="1:11" outlineLevel="1" x14ac:dyDescent="0.25">
      <c r="A150" s="27" t="s">
        <v>245</v>
      </c>
      <c r="B150" s="27" t="s">
        <v>246</v>
      </c>
      <c r="C150" s="27" t="s">
        <v>38</v>
      </c>
      <c r="D150" s="30">
        <v>229.63270546081537</v>
      </c>
      <c r="E150" s="31" t="s">
        <v>690</v>
      </c>
      <c r="F150" s="30">
        <v>161.79468599178404</v>
      </c>
      <c r="G150" s="31" t="s">
        <v>690</v>
      </c>
      <c r="H150" s="30">
        <v>147.53660089650481</v>
      </c>
      <c r="I150" s="31" t="s">
        <v>690</v>
      </c>
      <c r="J150" s="21">
        <v>538.96399234910427</v>
      </c>
      <c r="K150" s="31" t="s">
        <v>690</v>
      </c>
    </row>
    <row r="151" spans="1:11" outlineLevel="1" x14ac:dyDescent="0.25">
      <c r="A151" s="27" t="s">
        <v>247</v>
      </c>
      <c r="B151" s="27" t="s">
        <v>10</v>
      </c>
      <c r="C151" s="27" t="s">
        <v>38</v>
      </c>
      <c r="D151" s="30"/>
      <c r="E151" s="31" t="s">
        <v>690</v>
      </c>
      <c r="F151" s="30"/>
      <c r="G151" s="31" t="s">
        <v>690</v>
      </c>
      <c r="H151" s="30"/>
      <c r="I151" s="31" t="s">
        <v>690</v>
      </c>
      <c r="J151" s="21">
        <v>0</v>
      </c>
      <c r="K151" s="31" t="s">
        <v>690</v>
      </c>
    </row>
    <row r="152" spans="1:11" outlineLevel="1" x14ac:dyDescent="0.25">
      <c r="A152" s="27" t="s">
        <v>248</v>
      </c>
      <c r="B152" s="27" t="s">
        <v>11</v>
      </c>
      <c r="C152" s="27" t="s">
        <v>38</v>
      </c>
      <c r="D152" s="30"/>
      <c r="E152" s="31" t="s">
        <v>690</v>
      </c>
      <c r="F152" s="30"/>
      <c r="G152" s="31" t="s">
        <v>690</v>
      </c>
      <c r="H152" s="30"/>
      <c r="I152" s="31" t="s">
        <v>690</v>
      </c>
      <c r="J152" s="21">
        <v>0</v>
      </c>
      <c r="K152" s="31" t="s">
        <v>690</v>
      </c>
    </row>
    <row r="153" spans="1:11" outlineLevel="1" x14ac:dyDescent="0.25">
      <c r="A153" s="27" t="s">
        <v>249</v>
      </c>
      <c r="B153" s="27" t="s">
        <v>250</v>
      </c>
      <c r="C153" s="27" t="s">
        <v>38</v>
      </c>
      <c r="D153" s="30">
        <v>97.337914756201599</v>
      </c>
      <c r="E153" s="31" t="s">
        <v>690</v>
      </c>
      <c r="F153" s="30">
        <v>100.12756386950502</v>
      </c>
      <c r="G153" s="31" t="s">
        <v>690</v>
      </c>
      <c r="H153" s="30">
        <v>104.12721498280365</v>
      </c>
      <c r="I153" s="31" t="s">
        <v>690</v>
      </c>
      <c r="J153" s="21">
        <v>301.59269360851027</v>
      </c>
      <c r="K153" s="31" t="s">
        <v>690</v>
      </c>
    </row>
    <row r="154" spans="1:11" outlineLevel="1" x14ac:dyDescent="0.25">
      <c r="A154" s="27" t="s">
        <v>251</v>
      </c>
      <c r="B154" s="27" t="s">
        <v>143</v>
      </c>
      <c r="C154" s="27" t="s">
        <v>241</v>
      </c>
      <c r="D154" s="30"/>
      <c r="E154" s="31" t="s">
        <v>690</v>
      </c>
      <c r="F154" s="30"/>
      <c r="G154" s="31" t="s">
        <v>690</v>
      </c>
      <c r="H154" s="30"/>
      <c r="I154" s="31" t="s">
        <v>690</v>
      </c>
      <c r="J154" s="21">
        <v>0</v>
      </c>
      <c r="K154" s="31" t="s">
        <v>690</v>
      </c>
    </row>
    <row r="155" spans="1:11" ht="30" outlineLevel="1" x14ac:dyDescent="0.25">
      <c r="A155" s="27" t="s">
        <v>252</v>
      </c>
      <c r="B155" s="27" t="s">
        <v>253</v>
      </c>
      <c r="C155" s="27" t="s">
        <v>38</v>
      </c>
      <c r="D155" s="30">
        <v>517.51441991989816</v>
      </c>
      <c r="E155" s="31" t="s">
        <v>690</v>
      </c>
      <c r="F155" s="30">
        <v>485.12872501725832</v>
      </c>
      <c r="G155" s="31" t="s">
        <v>690</v>
      </c>
      <c r="H155" s="30">
        <v>508.01488413944605</v>
      </c>
      <c r="I155" s="31" t="s">
        <v>690</v>
      </c>
      <c r="J155" s="21">
        <v>1510.6580290766024</v>
      </c>
      <c r="K155" s="31" t="s">
        <v>690</v>
      </c>
    </row>
    <row r="156" spans="1:11" ht="30" outlineLevel="1" x14ac:dyDescent="0.25">
      <c r="A156" s="27" t="s">
        <v>254</v>
      </c>
      <c r="B156" s="27" t="s">
        <v>255</v>
      </c>
      <c r="C156" s="27" t="s">
        <v>38</v>
      </c>
      <c r="D156" s="30">
        <v>615</v>
      </c>
      <c r="E156" s="31" t="s">
        <v>690</v>
      </c>
      <c r="F156" s="30">
        <v>640</v>
      </c>
      <c r="G156" s="31" t="s">
        <v>690</v>
      </c>
      <c r="H156" s="30">
        <v>665</v>
      </c>
      <c r="I156" s="31" t="s">
        <v>690</v>
      </c>
      <c r="J156" s="30">
        <v>1920</v>
      </c>
      <c r="K156" s="31" t="s">
        <v>690</v>
      </c>
    </row>
    <row r="157" spans="1:11" outlineLevel="1" x14ac:dyDescent="0.25">
      <c r="A157" s="27" t="s">
        <v>256</v>
      </c>
      <c r="B157" s="27" t="s">
        <v>257</v>
      </c>
      <c r="C157" s="27" t="s">
        <v>38</v>
      </c>
      <c r="D157" s="30">
        <v>615</v>
      </c>
      <c r="E157" s="31" t="s">
        <v>690</v>
      </c>
      <c r="F157" s="30">
        <v>640</v>
      </c>
      <c r="G157" s="31" t="s">
        <v>690</v>
      </c>
      <c r="H157" s="30">
        <v>665</v>
      </c>
      <c r="I157" s="31" t="s">
        <v>690</v>
      </c>
      <c r="J157" s="21">
        <v>1920</v>
      </c>
      <c r="K157" s="31" t="s">
        <v>690</v>
      </c>
    </row>
    <row r="158" spans="1:11" outlineLevel="1" x14ac:dyDescent="0.25">
      <c r="A158" s="27" t="s">
        <v>258</v>
      </c>
      <c r="B158" s="27" t="s">
        <v>259</v>
      </c>
      <c r="C158" s="27" t="s">
        <v>38</v>
      </c>
      <c r="D158" s="30">
        <v>640</v>
      </c>
      <c r="E158" s="31" t="s">
        <v>690</v>
      </c>
      <c r="F158" s="30">
        <v>665</v>
      </c>
      <c r="G158" s="31" t="s">
        <v>690</v>
      </c>
      <c r="H158" s="30">
        <v>680</v>
      </c>
      <c r="I158" s="31" t="s">
        <v>690</v>
      </c>
      <c r="J158" s="21">
        <v>1985</v>
      </c>
      <c r="K158" s="31" t="s">
        <v>690</v>
      </c>
    </row>
    <row r="159" spans="1:11" outlineLevel="1" x14ac:dyDescent="0.25">
      <c r="A159" s="27" t="s">
        <v>260</v>
      </c>
      <c r="B159" s="27" t="s">
        <v>261</v>
      </c>
      <c r="C159" s="27" t="s">
        <v>38</v>
      </c>
      <c r="D159" s="30">
        <v>640</v>
      </c>
      <c r="E159" s="31" t="s">
        <v>690</v>
      </c>
      <c r="F159" s="30">
        <v>665</v>
      </c>
      <c r="G159" s="31" t="s">
        <v>690</v>
      </c>
      <c r="H159" s="30">
        <v>680</v>
      </c>
      <c r="I159" s="31" t="s">
        <v>690</v>
      </c>
      <c r="J159" s="21">
        <v>1985</v>
      </c>
      <c r="K159" s="31" t="s">
        <v>690</v>
      </c>
    </row>
    <row r="160" spans="1:11" ht="45" outlineLevel="1" x14ac:dyDescent="0.25">
      <c r="A160" s="27" t="s">
        <v>262</v>
      </c>
      <c r="B160" s="27" t="s">
        <v>263</v>
      </c>
      <c r="C160" s="27" t="s">
        <v>241</v>
      </c>
      <c r="D160" s="30">
        <v>1.2366805162628327</v>
      </c>
      <c r="E160" s="31" t="s">
        <v>690</v>
      </c>
      <c r="F160" s="30">
        <v>1.3707702012003986</v>
      </c>
      <c r="G160" s="31" t="s">
        <v>690</v>
      </c>
      <c r="H160" s="30">
        <v>1.3385434585285603</v>
      </c>
      <c r="I160" s="31" t="s">
        <v>690</v>
      </c>
      <c r="J160" s="21">
        <v>3.9459941759917916</v>
      </c>
      <c r="K160" s="31" t="s">
        <v>690</v>
      </c>
    </row>
    <row r="161" spans="1:11" x14ac:dyDescent="0.25">
      <c r="A161" s="45" t="s">
        <v>264</v>
      </c>
      <c r="B161" s="46"/>
      <c r="C161" s="46"/>
      <c r="D161" s="46"/>
      <c r="E161" s="46"/>
      <c r="F161" s="46"/>
      <c r="G161" s="46"/>
      <c r="H161" s="46"/>
      <c r="I161" s="46"/>
      <c r="J161" s="46"/>
      <c r="K161" s="47"/>
    </row>
    <row r="162" spans="1:11" outlineLevel="1" x14ac:dyDescent="0.25">
      <c r="A162" s="27" t="s">
        <v>265</v>
      </c>
      <c r="B162" s="27" t="s">
        <v>266</v>
      </c>
      <c r="C162" s="27" t="s">
        <v>38</v>
      </c>
      <c r="D162" s="21">
        <v>11415.050574503712</v>
      </c>
      <c r="E162" s="31" t="s">
        <v>690</v>
      </c>
      <c r="F162" s="21">
        <v>11817.178263884742</v>
      </c>
      <c r="G162" s="31" t="s">
        <v>690</v>
      </c>
      <c r="H162" s="21">
        <v>12285.84755383041</v>
      </c>
      <c r="I162" s="31" t="s">
        <v>690</v>
      </c>
      <c r="J162" s="21">
        <v>35518.076392218863</v>
      </c>
      <c r="K162" s="31" t="s">
        <v>690</v>
      </c>
    </row>
    <row r="163" spans="1:11" ht="30" outlineLevel="1" x14ac:dyDescent="0.25">
      <c r="A163" s="27" t="s">
        <v>267</v>
      </c>
      <c r="B163" s="27" t="s">
        <v>55</v>
      </c>
      <c r="C163" s="27" t="s">
        <v>38</v>
      </c>
      <c r="D163" s="21">
        <v>0</v>
      </c>
      <c r="E163" s="31" t="s">
        <v>690</v>
      </c>
      <c r="F163" s="21">
        <v>0</v>
      </c>
      <c r="G163" s="31" t="s">
        <v>690</v>
      </c>
      <c r="H163" s="21">
        <v>0</v>
      </c>
      <c r="I163" s="31" t="s">
        <v>690</v>
      </c>
      <c r="J163" s="21">
        <v>0</v>
      </c>
      <c r="K163" s="31" t="s">
        <v>690</v>
      </c>
    </row>
    <row r="164" spans="1:11" ht="30" outlineLevel="1" x14ac:dyDescent="0.25">
      <c r="A164" s="27" t="s">
        <v>268</v>
      </c>
      <c r="B164" s="27" t="s">
        <v>57</v>
      </c>
      <c r="C164" s="27" t="s">
        <v>38</v>
      </c>
      <c r="D164" s="27"/>
      <c r="E164" s="31" t="s">
        <v>690</v>
      </c>
      <c r="F164" s="27"/>
      <c r="G164" s="31" t="s">
        <v>690</v>
      </c>
      <c r="H164" s="27"/>
      <c r="I164" s="31" t="s">
        <v>690</v>
      </c>
      <c r="J164" s="21">
        <v>0</v>
      </c>
      <c r="K164" s="31" t="s">
        <v>690</v>
      </c>
    </row>
    <row r="165" spans="1:11" ht="30" outlineLevel="1" x14ac:dyDescent="0.25">
      <c r="A165" s="27" t="s">
        <v>269</v>
      </c>
      <c r="B165" s="27" t="s">
        <v>59</v>
      </c>
      <c r="C165" s="27" t="s">
        <v>38</v>
      </c>
      <c r="D165" s="27"/>
      <c r="E165" s="31" t="s">
        <v>690</v>
      </c>
      <c r="F165" s="27"/>
      <c r="G165" s="31" t="s">
        <v>690</v>
      </c>
      <c r="H165" s="27"/>
      <c r="I165" s="31" t="s">
        <v>690</v>
      </c>
      <c r="J165" s="21">
        <v>0</v>
      </c>
      <c r="K165" s="31" t="s">
        <v>690</v>
      </c>
    </row>
    <row r="166" spans="1:11" ht="30" outlineLevel="1" x14ac:dyDescent="0.25">
      <c r="A166" s="27" t="s">
        <v>270</v>
      </c>
      <c r="B166" s="27" t="s">
        <v>61</v>
      </c>
      <c r="C166" s="27" t="s">
        <v>38</v>
      </c>
      <c r="D166" s="27"/>
      <c r="E166" s="31" t="s">
        <v>690</v>
      </c>
      <c r="F166" s="27"/>
      <c r="G166" s="31" t="s">
        <v>690</v>
      </c>
      <c r="H166" s="27"/>
      <c r="I166" s="31" t="s">
        <v>690</v>
      </c>
      <c r="J166" s="21">
        <v>0</v>
      </c>
      <c r="K166" s="31" t="s">
        <v>690</v>
      </c>
    </row>
    <row r="167" spans="1:11" outlineLevel="1" x14ac:dyDescent="0.25">
      <c r="A167" s="27" t="s">
        <v>271</v>
      </c>
      <c r="B167" s="27" t="s">
        <v>63</v>
      </c>
      <c r="C167" s="27" t="s">
        <v>38</v>
      </c>
      <c r="D167" s="27"/>
      <c r="E167" s="31" t="s">
        <v>690</v>
      </c>
      <c r="F167" s="27"/>
      <c r="G167" s="31" t="s">
        <v>690</v>
      </c>
      <c r="H167" s="27"/>
      <c r="I167" s="31" t="s">
        <v>690</v>
      </c>
      <c r="J167" s="21">
        <v>0</v>
      </c>
      <c r="K167" s="31" t="s">
        <v>690</v>
      </c>
    </row>
    <row r="168" spans="1:11" outlineLevel="1" x14ac:dyDescent="0.25">
      <c r="A168" s="27" t="s">
        <v>272</v>
      </c>
      <c r="B168" s="27" t="s">
        <v>65</v>
      </c>
      <c r="C168" s="27" t="s">
        <v>38</v>
      </c>
      <c r="D168" s="27"/>
      <c r="E168" s="31" t="s">
        <v>690</v>
      </c>
      <c r="F168" s="27"/>
      <c r="G168" s="31" t="s">
        <v>690</v>
      </c>
      <c r="H168" s="27"/>
      <c r="I168" s="31" t="s">
        <v>690</v>
      </c>
      <c r="J168" s="21">
        <v>0</v>
      </c>
      <c r="K168" s="31" t="s">
        <v>690</v>
      </c>
    </row>
    <row r="169" spans="1:11" ht="30" outlineLevel="1" x14ac:dyDescent="0.25">
      <c r="A169" s="27" t="s">
        <v>273</v>
      </c>
      <c r="B169" s="27" t="s">
        <v>67</v>
      </c>
      <c r="C169" s="27" t="s">
        <v>38</v>
      </c>
      <c r="D169" s="27"/>
      <c r="E169" s="31" t="s">
        <v>690</v>
      </c>
      <c r="F169" s="27"/>
      <c r="G169" s="31" t="s">
        <v>690</v>
      </c>
      <c r="H169" s="27"/>
      <c r="I169" s="31" t="s">
        <v>690</v>
      </c>
      <c r="J169" s="21">
        <v>0</v>
      </c>
      <c r="K169" s="31" t="s">
        <v>690</v>
      </c>
    </row>
    <row r="170" spans="1:11" outlineLevel="1" x14ac:dyDescent="0.25">
      <c r="A170" s="27" t="s">
        <v>274</v>
      </c>
      <c r="B170" s="27" t="s">
        <v>69</v>
      </c>
      <c r="C170" s="27" t="s">
        <v>38</v>
      </c>
      <c r="D170" s="27"/>
      <c r="E170" s="31" t="s">
        <v>690</v>
      </c>
      <c r="F170" s="27"/>
      <c r="G170" s="31" t="s">
        <v>690</v>
      </c>
      <c r="H170" s="27"/>
      <c r="I170" s="31" t="s">
        <v>690</v>
      </c>
      <c r="J170" s="21">
        <v>0</v>
      </c>
      <c r="K170" s="31" t="s">
        <v>690</v>
      </c>
    </row>
    <row r="171" spans="1:11" outlineLevel="1" x14ac:dyDescent="0.25">
      <c r="A171" s="27" t="s">
        <v>275</v>
      </c>
      <c r="B171" s="27" t="s">
        <v>71</v>
      </c>
      <c r="C171" s="27" t="s">
        <v>38</v>
      </c>
      <c r="D171" s="30">
        <v>11415.050574503712</v>
      </c>
      <c r="E171" s="31" t="s">
        <v>690</v>
      </c>
      <c r="F171" s="30">
        <v>11817.178263884742</v>
      </c>
      <c r="G171" s="31" t="s">
        <v>690</v>
      </c>
      <c r="H171" s="30">
        <v>12285.84755383041</v>
      </c>
      <c r="I171" s="31" t="s">
        <v>690</v>
      </c>
      <c r="J171" s="21">
        <v>35518.076392218863</v>
      </c>
      <c r="K171" s="31" t="s">
        <v>690</v>
      </c>
    </row>
    <row r="172" spans="1:11" outlineLevel="1" x14ac:dyDescent="0.25">
      <c r="A172" s="27" t="s">
        <v>276</v>
      </c>
      <c r="B172" s="27" t="s">
        <v>277</v>
      </c>
      <c r="C172" s="27" t="s">
        <v>38</v>
      </c>
      <c r="D172" s="27"/>
      <c r="E172" s="31" t="s">
        <v>690</v>
      </c>
      <c r="F172" s="27"/>
      <c r="G172" s="31" t="s">
        <v>690</v>
      </c>
      <c r="H172" s="27"/>
      <c r="I172" s="31" t="s">
        <v>690</v>
      </c>
      <c r="J172" s="21">
        <v>0</v>
      </c>
      <c r="K172" s="31" t="s">
        <v>690</v>
      </c>
    </row>
    <row r="173" spans="1:11" ht="30" outlineLevel="1" x14ac:dyDescent="0.25">
      <c r="A173" s="27" t="s">
        <v>278</v>
      </c>
      <c r="B173" s="27" t="s">
        <v>75</v>
      </c>
      <c r="C173" s="27" t="s">
        <v>279</v>
      </c>
      <c r="D173" s="21">
        <v>0</v>
      </c>
      <c r="E173" s="31" t="s">
        <v>690</v>
      </c>
      <c r="F173" s="21">
        <v>0</v>
      </c>
      <c r="G173" s="31" t="s">
        <v>690</v>
      </c>
      <c r="H173" s="21">
        <v>0</v>
      </c>
      <c r="I173" s="31" t="s">
        <v>690</v>
      </c>
      <c r="J173" s="21">
        <v>0</v>
      </c>
      <c r="K173" s="31" t="s">
        <v>690</v>
      </c>
    </row>
    <row r="174" spans="1:11" outlineLevel="1" x14ac:dyDescent="0.25">
      <c r="A174" s="27" t="s">
        <v>280</v>
      </c>
      <c r="B174" s="27" t="s">
        <v>77</v>
      </c>
      <c r="C174" s="27" t="s">
        <v>38</v>
      </c>
      <c r="D174" s="27"/>
      <c r="E174" s="31" t="s">
        <v>690</v>
      </c>
      <c r="F174" s="27"/>
      <c r="G174" s="31" t="s">
        <v>690</v>
      </c>
      <c r="H174" s="27"/>
      <c r="I174" s="31" t="s">
        <v>690</v>
      </c>
      <c r="J174" s="21">
        <v>0</v>
      </c>
      <c r="K174" s="31" t="s">
        <v>690</v>
      </c>
    </row>
    <row r="175" spans="1:11" outlineLevel="1" x14ac:dyDescent="0.25">
      <c r="A175" s="27" t="s">
        <v>281</v>
      </c>
      <c r="B175" s="27" t="s">
        <v>79</v>
      </c>
      <c r="C175" s="27" t="s">
        <v>38</v>
      </c>
      <c r="D175" s="27"/>
      <c r="E175" s="31" t="s">
        <v>690</v>
      </c>
      <c r="F175" s="27"/>
      <c r="G175" s="31" t="s">
        <v>690</v>
      </c>
      <c r="H175" s="27"/>
      <c r="I175" s="31" t="s">
        <v>690</v>
      </c>
      <c r="J175" s="21">
        <v>0</v>
      </c>
      <c r="K175" s="31" t="s">
        <v>690</v>
      </c>
    </row>
    <row r="176" spans="1:11" ht="45" outlineLevel="1" x14ac:dyDescent="0.25">
      <c r="A176" s="27" t="s">
        <v>282</v>
      </c>
      <c r="B176" s="27" t="s">
        <v>283</v>
      </c>
      <c r="C176" s="27" t="s">
        <v>38</v>
      </c>
      <c r="D176" s="27"/>
      <c r="E176" s="31" t="s">
        <v>690</v>
      </c>
      <c r="F176" s="27"/>
      <c r="G176" s="31" t="s">
        <v>690</v>
      </c>
      <c r="H176" s="27"/>
      <c r="I176" s="31" t="s">
        <v>690</v>
      </c>
      <c r="J176" s="21">
        <v>0</v>
      </c>
      <c r="K176" s="31" t="s">
        <v>690</v>
      </c>
    </row>
    <row r="177" spans="1:11" outlineLevel="1" x14ac:dyDescent="0.25">
      <c r="A177" s="27" t="s">
        <v>284</v>
      </c>
      <c r="B177" s="27" t="s">
        <v>285</v>
      </c>
      <c r="C177" s="27" t="s">
        <v>38</v>
      </c>
      <c r="D177" s="27"/>
      <c r="E177" s="31" t="s">
        <v>690</v>
      </c>
      <c r="F177" s="27"/>
      <c r="G177" s="31" t="s">
        <v>690</v>
      </c>
      <c r="H177" s="27"/>
      <c r="I177" s="31" t="s">
        <v>690</v>
      </c>
      <c r="J177" s="21">
        <v>0</v>
      </c>
      <c r="K177" s="31" t="s">
        <v>690</v>
      </c>
    </row>
    <row r="178" spans="1:11" ht="30" outlineLevel="1" x14ac:dyDescent="0.25">
      <c r="A178" s="27" t="s">
        <v>286</v>
      </c>
      <c r="B178" s="27" t="s">
        <v>287</v>
      </c>
      <c r="C178" s="27" t="s">
        <v>38</v>
      </c>
      <c r="D178" s="27"/>
      <c r="E178" s="31" t="s">
        <v>690</v>
      </c>
      <c r="F178" s="27"/>
      <c r="G178" s="31" t="s">
        <v>690</v>
      </c>
      <c r="H178" s="27"/>
      <c r="I178" s="31" t="s">
        <v>690</v>
      </c>
      <c r="J178" s="21">
        <v>0</v>
      </c>
      <c r="K178" s="31" t="s">
        <v>690</v>
      </c>
    </row>
    <row r="179" spans="1:11" outlineLevel="1" x14ac:dyDescent="0.25">
      <c r="A179" s="27" t="s">
        <v>288</v>
      </c>
      <c r="B179" s="27" t="s">
        <v>81</v>
      </c>
      <c r="C179" s="27" t="s">
        <v>38</v>
      </c>
      <c r="D179" s="21">
        <v>0</v>
      </c>
      <c r="E179" s="31" t="s">
        <v>690</v>
      </c>
      <c r="F179" s="21">
        <v>0</v>
      </c>
      <c r="G179" s="31" t="s">
        <v>690</v>
      </c>
      <c r="H179" s="21">
        <v>0</v>
      </c>
      <c r="I179" s="31" t="s">
        <v>690</v>
      </c>
      <c r="J179" s="21">
        <v>0</v>
      </c>
      <c r="K179" s="31" t="s">
        <v>690</v>
      </c>
    </row>
    <row r="180" spans="1:11" outlineLevel="1" x14ac:dyDescent="0.25">
      <c r="A180" s="27" t="s">
        <v>289</v>
      </c>
      <c r="B180" s="27" t="s">
        <v>290</v>
      </c>
      <c r="C180" s="27" t="s">
        <v>38</v>
      </c>
      <c r="D180" s="21">
        <v>11127.386259841154</v>
      </c>
      <c r="E180" s="31" t="s">
        <v>690</v>
      </c>
      <c r="F180" s="21">
        <v>11565.245817237648</v>
      </c>
      <c r="G180" s="31" t="s">
        <v>690</v>
      </c>
      <c r="H180" s="21">
        <v>12018.212582789747</v>
      </c>
      <c r="I180" s="31" t="s">
        <v>690</v>
      </c>
      <c r="J180" s="21">
        <v>34710.844659868555</v>
      </c>
      <c r="K180" s="31" t="s">
        <v>690</v>
      </c>
    </row>
    <row r="181" spans="1:11" outlineLevel="1" x14ac:dyDescent="0.25">
      <c r="A181" s="27" t="s">
        <v>291</v>
      </c>
      <c r="B181" s="27" t="s">
        <v>292</v>
      </c>
      <c r="C181" s="27" t="s">
        <v>38</v>
      </c>
      <c r="D181" s="27"/>
      <c r="E181" s="31" t="s">
        <v>690</v>
      </c>
      <c r="F181" s="27"/>
      <c r="G181" s="31" t="s">
        <v>690</v>
      </c>
      <c r="H181" s="27"/>
      <c r="I181" s="31" t="s">
        <v>690</v>
      </c>
      <c r="J181" s="21">
        <v>0</v>
      </c>
      <c r="K181" s="31" t="s">
        <v>690</v>
      </c>
    </row>
    <row r="182" spans="1:11" outlineLevel="1" x14ac:dyDescent="0.25">
      <c r="A182" s="27" t="s">
        <v>293</v>
      </c>
      <c r="B182" s="27" t="s">
        <v>294</v>
      </c>
      <c r="C182" s="27" t="s">
        <v>38</v>
      </c>
      <c r="D182" s="21">
        <v>6228.3239433785011</v>
      </c>
      <c r="E182" s="31" t="s">
        <v>690</v>
      </c>
      <c r="F182" s="21">
        <v>6480.1350804092936</v>
      </c>
      <c r="G182" s="31" t="s">
        <v>690</v>
      </c>
      <c r="H182" s="21">
        <v>6737.1372376983263</v>
      </c>
      <c r="I182" s="31" t="s">
        <v>690</v>
      </c>
      <c r="J182" s="21">
        <v>19445.59626148612</v>
      </c>
      <c r="K182" s="31" t="s">
        <v>690</v>
      </c>
    </row>
    <row r="183" spans="1:11" outlineLevel="1" x14ac:dyDescent="0.25">
      <c r="A183" s="27" t="s">
        <v>295</v>
      </c>
      <c r="B183" s="27" t="s">
        <v>296</v>
      </c>
      <c r="C183" s="27" t="s">
        <v>38</v>
      </c>
      <c r="D183" s="21">
        <v>6225.720657168501</v>
      </c>
      <c r="E183" s="31" t="s">
        <v>690</v>
      </c>
      <c r="F183" s="21">
        <v>6477.4265433378232</v>
      </c>
      <c r="G183" s="31" t="s">
        <v>690</v>
      </c>
      <c r="H183" s="21">
        <v>6734.3212800466017</v>
      </c>
      <c r="I183" s="31" t="s">
        <v>690</v>
      </c>
      <c r="J183" s="21">
        <v>19437.468480552925</v>
      </c>
      <c r="K183" s="31" t="s">
        <v>690</v>
      </c>
    </row>
    <row r="184" spans="1:11" outlineLevel="1" x14ac:dyDescent="0.25">
      <c r="A184" s="27" t="s">
        <v>297</v>
      </c>
      <c r="B184" s="27" t="s">
        <v>298</v>
      </c>
      <c r="C184" s="27" t="s">
        <v>38</v>
      </c>
      <c r="D184" s="21">
        <v>2.6032862099999998</v>
      </c>
      <c r="E184" s="31" t="s">
        <v>690</v>
      </c>
      <c r="F184" s="21">
        <v>2.7085370714702997</v>
      </c>
      <c r="G184" s="31" t="s">
        <v>690</v>
      </c>
      <c r="H184" s="21">
        <v>2.8159576517248119</v>
      </c>
      <c r="I184" s="31" t="s">
        <v>690</v>
      </c>
      <c r="J184" s="21">
        <v>8.1277809331951119</v>
      </c>
      <c r="K184" s="31" t="s">
        <v>690</v>
      </c>
    </row>
    <row r="185" spans="1:11" outlineLevel="1" x14ac:dyDescent="0.25">
      <c r="A185" s="27" t="s">
        <v>299</v>
      </c>
      <c r="B185" s="27" t="s">
        <v>300</v>
      </c>
      <c r="C185" s="27" t="s">
        <v>38</v>
      </c>
      <c r="D185" s="27"/>
      <c r="E185" s="31" t="s">
        <v>690</v>
      </c>
      <c r="F185" s="27"/>
      <c r="G185" s="31" t="s">
        <v>690</v>
      </c>
      <c r="H185" s="27"/>
      <c r="I185" s="31" t="s">
        <v>690</v>
      </c>
      <c r="J185" s="21">
        <v>0</v>
      </c>
      <c r="K185" s="31" t="s">
        <v>690</v>
      </c>
    </row>
    <row r="186" spans="1:11" ht="30" outlineLevel="1" x14ac:dyDescent="0.25">
      <c r="A186" s="27" t="s">
        <v>301</v>
      </c>
      <c r="B186" s="27" t="s">
        <v>302</v>
      </c>
      <c r="C186" s="27" t="s">
        <v>38</v>
      </c>
      <c r="D186" s="27"/>
      <c r="E186" s="31" t="s">
        <v>690</v>
      </c>
      <c r="F186" s="27"/>
      <c r="G186" s="31" t="s">
        <v>690</v>
      </c>
      <c r="H186" s="27"/>
      <c r="I186" s="31" t="s">
        <v>690</v>
      </c>
      <c r="J186" s="21">
        <v>0</v>
      </c>
      <c r="K186" s="31" t="s">
        <v>690</v>
      </c>
    </row>
    <row r="187" spans="1:11" ht="30" outlineLevel="1" x14ac:dyDescent="0.25">
      <c r="A187" s="27" t="s">
        <v>303</v>
      </c>
      <c r="B187" s="27" t="s">
        <v>304</v>
      </c>
      <c r="C187" s="27" t="s">
        <v>38</v>
      </c>
      <c r="D187" s="21">
        <v>3969.6717230018717</v>
      </c>
      <c r="E187" s="31" t="s">
        <v>690</v>
      </c>
      <c r="F187" s="21">
        <v>4130.1655507628375</v>
      </c>
      <c r="G187" s="31" t="s">
        <v>690</v>
      </c>
      <c r="H187" s="21">
        <v>4293.9679165060916</v>
      </c>
      <c r="I187" s="31" t="s">
        <v>690</v>
      </c>
      <c r="J187" s="21">
        <v>12393.805190270801</v>
      </c>
      <c r="K187" s="31" t="s">
        <v>690</v>
      </c>
    </row>
    <row r="188" spans="1:11" outlineLevel="1" x14ac:dyDescent="0.25">
      <c r="A188" s="27" t="s">
        <v>305</v>
      </c>
      <c r="B188" s="27" t="s">
        <v>306</v>
      </c>
      <c r="C188" s="27" t="s">
        <v>38</v>
      </c>
      <c r="D188" s="27"/>
      <c r="E188" s="31" t="s">
        <v>690</v>
      </c>
      <c r="F188" s="27"/>
      <c r="G188" s="31" t="s">
        <v>690</v>
      </c>
      <c r="H188" s="27"/>
      <c r="I188" s="31" t="s">
        <v>690</v>
      </c>
      <c r="J188" s="21">
        <v>0</v>
      </c>
      <c r="K188" s="31" t="s">
        <v>690</v>
      </c>
    </row>
    <row r="189" spans="1:11" outlineLevel="1" x14ac:dyDescent="0.25">
      <c r="A189" s="27" t="s">
        <v>307</v>
      </c>
      <c r="B189" s="27" t="s">
        <v>308</v>
      </c>
      <c r="C189" s="27" t="s">
        <v>38</v>
      </c>
      <c r="D189" s="21">
        <v>189.92991013914138</v>
      </c>
      <c r="E189" s="31" t="s">
        <v>690</v>
      </c>
      <c r="F189" s="21">
        <v>197.60877640606702</v>
      </c>
      <c r="G189" s="31" t="s">
        <v>690</v>
      </c>
      <c r="H189" s="21">
        <v>205.44594047833158</v>
      </c>
      <c r="I189" s="31" t="s">
        <v>690</v>
      </c>
      <c r="J189" s="21">
        <v>592.98462702354004</v>
      </c>
      <c r="K189" s="31" t="s">
        <v>690</v>
      </c>
    </row>
    <row r="190" spans="1:11" outlineLevel="1" x14ac:dyDescent="0.25">
      <c r="A190" s="27" t="s">
        <v>309</v>
      </c>
      <c r="B190" s="27" t="s">
        <v>310</v>
      </c>
      <c r="C190" s="27" t="s">
        <v>38</v>
      </c>
      <c r="D190" s="21">
        <v>82.17597831235058</v>
      </c>
      <c r="E190" s="31" t="s">
        <v>690</v>
      </c>
      <c r="F190" s="21">
        <v>85.498353115518967</v>
      </c>
      <c r="G190" s="31" t="s">
        <v>690</v>
      </c>
      <c r="H190" s="21">
        <v>88.889217800080417</v>
      </c>
      <c r="I190" s="31" t="s">
        <v>690</v>
      </c>
      <c r="J190" s="21">
        <v>256.56354922794998</v>
      </c>
      <c r="K190" s="31" t="s">
        <v>690</v>
      </c>
    </row>
    <row r="191" spans="1:11" outlineLevel="1" x14ac:dyDescent="0.25">
      <c r="A191" s="27" t="s">
        <v>311</v>
      </c>
      <c r="B191" s="27" t="s">
        <v>312</v>
      </c>
      <c r="C191" s="27" t="s">
        <v>38</v>
      </c>
      <c r="D191" s="21">
        <v>172.55365505425425</v>
      </c>
      <c r="E191" s="31" t="s">
        <v>690</v>
      </c>
      <c r="F191" s="21">
        <v>159.96305119532229</v>
      </c>
      <c r="G191" s="31" t="s">
        <v>690</v>
      </c>
      <c r="H191" s="21">
        <v>161.14561820285891</v>
      </c>
      <c r="I191" s="31" t="s">
        <v>690</v>
      </c>
      <c r="J191" s="21">
        <v>493.66232445243543</v>
      </c>
      <c r="K191" s="31" t="s">
        <v>690</v>
      </c>
    </row>
    <row r="192" spans="1:11" outlineLevel="1" x14ac:dyDescent="0.25">
      <c r="A192" s="27" t="s">
        <v>313</v>
      </c>
      <c r="B192" s="27" t="s">
        <v>314</v>
      </c>
      <c r="C192" s="27" t="s">
        <v>38</v>
      </c>
      <c r="D192" s="21">
        <v>81.742655054254243</v>
      </c>
      <c r="E192" s="31" t="s">
        <v>690</v>
      </c>
      <c r="F192" s="21">
        <v>65.480562465322279</v>
      </c>
      <c r="G192" s="31" t="s">
        <v>690</v>
      </c>
      <c r="H192" s="21">
        <v>62.915953969827115</v>
      </c>
      <c r="I192" s="31" t="s">
        <v>690</v>
      </c>
      <c r="J192" s="21">
        <v>210.13917148940362</v>
      </c>
      <c r="K192" s="31" t="s">
        <v>690</v>
      </c>
    </row>
    <row r="193" spans="1:11" outlineLevel="1" x14ac:dyDescent="0.25">
      <c r="A193" s="27" t="s">
        <v>315</v>
      </c>
      <c r="B193" s="27" t="s">
        <v>316</v>
      </c>
      <c r="C193" s="27" t="s">
        <v>38</v>
      </c>
      <c r="D193" s="21">
        <v>0</v>
      </c>
      <c r="E193" s="31" t="s">
        <v>690</v>
      </c>
      <c r="F193" s="21">
        <v>0</v>
      </c>
      <c r="G193" s="31" t="s">
        <v>690</v>
      </c>
      <c r="H193" s="21">
        <v>0</v>
      </c>
      <c r="I193" s="31" t="s">
        <v>690</v>
      </c>
      <c r="J193" s="21">
        <v>0</v>
      </c>
      <c r="K193" s="31" t="s">
        <v>690</v>
      </c>
    </row>
    <row r="194" spans="1:11" outlineLevel="1" x14ac:dyDescent="0.25">
      <c r="A194" s="27" t="s">
        <v>317</v>
      </c>
      <c r="B194" s="27" t="s">
        <v>318</v>
      </c>
      <c r="C194" s="27" t="s">
        <v>38</v>
      </c>
      <c r="D194" s="21">
        <v>302.02396271443507</v>
      </c>
      <c r="E194" s="31" t="s">
        <v>690</v>
      </c>
      <c r="F194" s="21">
        <v>314.23479152697962</v>
      </c>
      <c r="G194" s="31" t="s">
        <v>690</v>
      </c>
      <c r="H194" s="21">
        <v>326.69734335894003</v>
      </c>
      <c r="I194" s="31" t="s">
        <v>690</v>
      </c>
      <c r="J194" s="21">
        <v>942.95609760035472</v>
      </c>
      <c r="K194" s="31" t="s">
        <v>690</v>
      </c>
    </row>
    <row r="195" spans="1:11" outlineLevel="1" x14ac:dyDescent="0.25">
      <c r="A195" s="27" t="s">
        <v>319</v>
      </c>
      <c r="B195" s="27" t="s">
        <v>320</v>
      </c>
      <c r="C195" s="27" t="s">
        <v>38</v>
      </c>
      <c r="D195" s="21">
        <v>79.43644781597375</v>
      </c>
      <c r="E195" s="31" t="s">
        <v>690</v>
      </c>
      <c r="F195" s="21">
        <v>82.64806340117363</v>
      </c>
      <c r="G195" s="31" t="s">
        <v>690</v>
      </c>
      <c r="H195" s="21">
        <v>85.925885595664084</v>
      </c>
      <c r="I195" s="31" t="s">
        <v>690</v>
      </c>
      <c r="J195" s="21">
        <v>248.01039681281148</v>
      </c>
      <c r="K195" s="31" t="s">
        <v>690</v>
      </c>
    </row>
    <row r="196" spans="1:11" ht="45" outlineLevel="1" x14ac:dyDescent="0.25">
      <c r="A196" s="27" t="s">
        <v>321</v>
      </c>
      <c r="B196" s="27" t="s">
        <v>322</v>
      </c>
      <c r="C196" s="27" t="s">
        <v>38</v>
      </c>
      <c r="D196" s="21">
        <v>103.27063942462702</v>
      </c>
      <c r="E196" s="31" t="s">
        <v>690</v>
      </c>
      <c r="F196" s="21">
        <v>114.99215042045492</v>
      </c>
      <c r="G196" s="31" t="s">
        <v>690</v>
      </c>
      <c r="H196" s="21">
        <v>119.00342314945387</v>
      </c>
      <c r="I196" s="31" t="s">
        <v>690</v>
      </c>
      <c r="J196" s="21">
        <v>337.26621299453581</v>
      </c>
      <c r="K196" s="31" t="s">
        <v>690</v>
      </c>
    </row>
    <row r="197" spans="1:11" outlineLevel="1" x14ac:dyDescent="0.25">
      <c r="A197" s="27" t="s">
        <v>323</v>
      </c>
      <c r="B197" s="27" t="s">
        <v>324</v>
      </c>
      <c r="C197" s="27" t="s">
        <v>38</v>
      </c>
      <c r="D197" s="21"/>
      <c r="E197" s="31" t="s">
        <v>690</v>
      </c>
      <c r="F197" s="21"/>
      <c r="G197" s="31" t="s">
        <v>690</v>
      </c>
      <c r="H197" s="21"/>
      <c r="I197" s="31" t="s">
        <v>690</v>
      </c>
      <c r="J197" s="21">
        <v>0</v>
      </c>
      <c r="K197" s="31" t="s">
        <v>690</v>
      </c>
    </row>
    <row r="198" spans="1:11" ht="30" outlineLevel="1" x14ac:dyDescent="0.25">
      <c r="A198" s="27" t="s">
        <v>325</v>
      </c>
      <c r="B198" s="27" t="s">
        <v>326</v>
      </c>
      <c r="C198" s="27" t="s">
        <v>38</v>
      </c>
      <c r="D198" s="21">
        <v>0</v>
      </c>
      <c r="E198" s="31" t="s">
        <v>690</v>
      </c>
      <c r="F198" s="21">
        <v>0</v>
      </c>
      <c r="G198" s="31" t="s">
        <v>690</v>
      </c>
      <c r="H198" s="21">
        <v>0</v>
      </c>
      <c r="I198" s="31" t="s">
        <v>690</v>
      </c>
      <c r="J198" s="21">
        <v>0</v>
      </c>
      <c r="K198" s="31" t="s">
        <v>690</v>
      </c>
    </row>
    <row r="199" spans="1:11" ht="30" outlineLevel="1" x14ac:dyDescent="0.25">
      <c r="A199" s="27" t="s">
        <v>327</v>
      </c>
      <c r="B199" s="27" t="s">
        <v>18</v>
      </c>
      <c r="C199" s="27" t="s">
        <v>38</v>
      </c>
      <c r="D199" s="27"/>
      <c r="E199" s="31" t="s">
        <v>690</v>
      </c>
      <c r="F199" s="27"/>
      <c r="G199" s="31" t="s">
        <v>690</v>
      </c>
      <c r="H199" s="27"/>
      <c r="I199" s="31" t="s">
        <v>690</v>
      </c>
      <c r="J199" s="21">
        <v>0</v>
      </c>
      <c r="K199" s="31" t="s">
        <v>690</v>
      </c>
    </row>
    <row r="200" spans="1:11" ht="30" outlineLevel="1" x14ac:dyDescent="0.25">
      <c r="A200" s="27" t="s">
        <v>328</v>
      </c>
      <c r="B200" s="27" t="s">
        <v>329</v>
      </c>
      <c r="C200" s="27" t="s">
        <v>38</v>
      </c>
      <c r="D200" s="21">
        <v>0</v>
      </c>
      <c r="E200" s="31" t="s">
        <v>690</v>
      </c>
      <c r="F200" s="21">
        <v>0</v>
      </c>
      <c r="G200" s="31" t="s">
        <v>690</v>
      </c>
      <c r="H200" s="21">
        <v>0</v>
      </c>
      <c r="I200" s="31" t="s">
        <v>690</v>
      </c>
      <c r="J200" s="21">
        <v>0</v>
      </c>
      <c r="K200" s="31" t="s">
        <v>690</v>
      </c>
    </row>
    <row r="201" spans="1:11" ht="30" outlineLevel="1" x14ac:dyDescent="0.25">
      <c r="A201" s="27" t="s">
        <v>330</v>
      </c>
      <c r="B201" s="27" t="s">
        <v>331</v>
      </c>
      <c r="C201" s="27" t="s">
        <v>38</v>
      </c>
      <c r="D201" s="21">
        <v>0</v>
      </c>
      <c r="E201" s="31" t="s">
        <v>690</v>
      </c>
      <c r="F201" s="21">
        <v>0</v>
      </c>
      <c r="G201" s="31" t="s">
        <v>690</v>
      </c>
      <c r="H201" s="21">
        <v>0</v>
      </c>
      <c r="I201" s="31" t="s">
        <v>690</v>
      </c>
      <c r="J201" s="21">
        <v>0</v>
      </c>
      <c r="K201" s="31" t="s">
        <v>690</v>
      </c>
    </row>
    <row r="202" spans="1:11" outlineLevel="1" x14ac:dyDescent="0.25">
      <c r="A202" s="27" t="s">
        <v>332</v>
      </c>
      <c r="B202" s="27" t="s">
        <v>333</v>
      </c>
      <c r="C202" s="27" t="s">
        <v>38</v>
      </c>
      <c r="D202" s="27"/>
      <c r="E202" s="31" t="s">
        <v>690</v>
      </c>
      <c r="F202" s="27"/>
      <c r="G202" s="31" t="s">
        <v>690</v>
      </c>
      <c r="H202" s="27"/>
      <c r="I202" s="31" t="s">
        <v>690</v>
      </c>
      <c r="J202" s="21">
        <v>0</v>
      </c>
      <c r="K202" s="31" t="s">
        <v>690</v>
      </c>
    </row>
    <row r="203" spans="1:11" ht="30" outlineLevel="1" x14ac:dyDescent="0.25">
      <c r="A203" s="27" t="s">
        <v>334</v>
      </c>
      <c r="B203" s="27" t="s">
        <v>335</v>
      </c>
      <c r="C203" s="27" t="s">
        <v>38</v>
      </c>
      <c r="D203" s="27"/>
      <c r="E203" s="31" t="s">
        <v>690</v>
      </c>
      <c r="F203" s="27"/>
      <c r="G203" s="31" t="s">
        <v>690</v>
      </c>
      <c r="H203" s="27"/>
      <c r="I203" s="31" t="s">
        <v>690</v>
      </c>
      <c r="J203" s="21">
        <v>0</v>
      </c>
      <c r="K203" s="31" t="s">
        <v>690</v>
      </c>
    </row>
    <row r="204" spans="1:11" outlineLevel="1" x14ac:dyDescent="0.25">
      <c r="A204" s="27" t="s">
        <v>336</v>
      </c>
      <c r="B204" s="27" t="s">
        <v>337</v>
      </c>
      <c r="C204" s="27" t="s">
        <v>38</v>
      </c>
      <c r="D204" s="27"/>
      <c r="E204" s="31" t="s">
        <v>690</v>
      </c>
      <c r="F204" s="27"/>
      <c r="G204" s="31" t="s">
        <v>690</v>
      </c>
      <c r="H204" s="27"/>
      <c r="I204" s="31" t="s">
        <v>690</v>
      </c>
      <c r="J204" s="21">
        <v>0</v>
      </c>
      <c r="K204" s="31" t="s">
        <v>690</v>
      </c>
    </row>
    <row r="205" spans="1:11" outlineLevel="1" x14ac:dyDescent="0.25">
      <c r="A205" s="27" t="s">
        <v>338</v>
      </c>
      <c r="B205" s="27" t="s">
        <v>339</v>
      </c>
      <c r="C205" s="27" t="s">
        <v>38</v>
      </c>
      <c r="D205" s="21">
        <v>282.19585282177843</v>
      </c>
      <c r="E205" s="31" t="s">
        <v>690</v>
      </c>
      <c r="F205" s="21">
        <v>245.43413791437123</v>
      </c>
      <c r="G205" s="31" t="s">
        <v>690</v>
      </c>
      <c r="H205" s="21">
        <v>266.36195044483372</v>
      </c>
      <c r="I205" s="31" t="s">
        <v>690</v>
      </c>
      <c r="J205" s="21">
        <v>793.99194118098342</v>
      </c>
      <c r="K205" s="31" t="s">
        <v>690</v>
      </c>
    </row>
    <row r="206" spans="1:11" outlineLevel="1" x14ac:dyDescent="0.25">
      <c r="A206" s="27" t="s">
        <v>340</v>
      </c>
      <c r="B206" s="27" t="s">
        <v>341</v>
      </c>
      <c r="C206" s="27" t="s">
        <v>38</v>
      </c>
      <c r="D206" s="21">
        <v>268.49341445022645</v>
      </c>
      <c r="E206" s="31" t="s">
        <v>690</v>
      </c>
      <c r="F206" s="21">
        <v>243.08895944690732</v>
      </c>
      <c r="G206" s="31" t="s">
        <v>690</v>
      </c>
      <c r="H206" s="21">
        <v>264.91579873387349</v>
      </c>
      <c r="I206" s="31" t="s">
        <v>690</v>
      </c>
      <c r="J206" s="21">
        <v>776.49817263100726</v>
      </c>
      <c r="K206" s="31" t="s">
        <v>690</v>
      </c>
    </row>
    <row r="207" spans="1:11" outlineLevel="1" x14ac:dyDescent="0.25">
      <c r="A207" s="27" t="s">
        <v>342</v>
      </c>
      <c r="B207" s="27" t="s">
        <v>343</v>
      </c>
      <c r="C207" s="27" t="s">
        <v>38</v>
      </c>
      <c r="D207" s="27"/>
      <c r="E207" s="31" t="s">
        <v>690</v>
      </c>
      <c r="F207" s="27"/>
      <c r="G207" s="31" t="s">
        <v>690</v>
      </c>
      <c r="H207" s="27"/>
      <c r="I207" s="31" t="s">
        <v>690</v>
      </c>
      <c r="J207" s="21">
        <v>0</v>
      </c>
      <c r="K207" s="31" t="s">
        <v>690</v>
      </c>
    </row>
    <row r="208" spans="1:11" outlineLevel="1" x14ac:dyDescent="0.25">
      <c r="A208" s="27" t="s">
        <v>344</v>
      </c>
      <c r="B208" s="27" t="s">
        <v>345</v>
      </c>
      <c r="C208" s="27" t="s">
        <v>38</v>
      </c>
      <c r="D208" s="27"/>
      <c r="E208" s="31" t="s">
        <v>690</v>
      </c>
      <c r="F208" s="27"/>
      <c r="G208" s="31" t="s">
        <v>690</v>
      </c>
      <c r="H208" s="27"/>
      <c r="I208" s="31" t="s">
        <v>690</v>
      </c>
      <c r="J208" s="21">
        <v>0</v>
      </c>
      <c r="K208" s="31" t="s">
        <v>690</v>
      </c>
    </row>
    <row r="209" spans="1:11" ht="30" outlineLevel="1" x14ac:dyDescent="0.25">
      <c r="A209" s="27" t="s">
        <v>346</v>
      </c>
      <c r="B209" s="27" t="s">
        <v>347</v>
      </c>
      <c r="C209" s="27" t="s">
        <v>38</v>
      </c>
      <c r="D209" s="27"/>
      <c r="E209" s="31" t="s">
        <v>690</v>
      </c>
      <c r="F209" s="27"/>
      <c r="G209" s="31" t="s">
        <v>690</v>
      </c>
      <c r="H209" s="27"/>
      <c r="I209" s="31" t="s">
        <v>690</v>
      </c>
      <c r="J209" s="21">
        <v>0</v>
      </c>
      <c r="K209" s="31" t="s">
        <v>690</v>
      </c>
    </row>
    <row r="210" spans="1:11" ht="30" outlineLevel="1" x14ac:dyDescent="0.25">
      <c r="A210" s="27" t="s">
        <v>348</v>
      </c>
      <c r="B210" s="27" t="s">
        <v>349</v>
      </c>
      <c r="C210" s="27" t="s">
        <v>38</v>
      </c>
      <c r="D210" s="21">
        <v>268.49341445022645</v>
      </c>
      <c r="E210" s="31" t="s">
        <v>690</v>
      </c>
      <c r="F210" s="21">
        <v>243.08895944690732</v>
      </c>
      <c r="G210" s="31" t="s">
        <v>690</v>
      </c>
      <c r="H210" s="21">
        <v>264.91579873387349</v>
      </c>
      <c r="I210" s="31" t="s">
        <v>690</v>
      </c>
      <c r="J210" s="21">
        <v>776.49817263100726</v>
      </c>
      <c r="K210" s="31" t="s">
        <v>690</v>
      </c>
    </row>
    <row r="211" spans="1:11" ht="30" outlineLevel="1" x14ac:dyDescent="0.25">
      <c r="A211" s="27" t="s">
        <v>350</v>
      </c>
      <c r="B211" s="27" t="s">
        <v>351</v>
      </c>
      <c r="C211" s="27" t="s">
        <v>38</v>
      </c>
      <c r="D211" s="27"/>
      <c r="E211" s="31" t="s">
        <v>690</v>
      </c>
      <c r="F211" s="27"/>
      <c r="G211" s="31" t="s">
        <v>690</v>
      </c>
      <c r="H211" s="27"/>
      <c r="I211" s="31" t="s">
        <v>690</v>
      </c>
      <c r="J211" s="21">
        <v>0</v>
      </c>
      <c r="K211" s="31" t="s">
        <v>690</v>
      </c>
    </row>
    <row r="212" spans="1:11" ht="30" outlineLevel="1" x14ac:dyDescent="0.25">
      <c r="A212" s="27" t="s">
        <v>352</v>
      </c>
      <c r="B212" s="27" t="s">
        <v>353</v>
      </c>
      <c r="C212" s="27" t="s">
        <v>38</v>
      </c>
      <c r="D212" s="27"/>
      <c r="E212" s="31" t="s">
        <v>690</v>
      </c>
      <c r="F212" s="27"/>
      <c r="G212" s="31" t="s">
        <v>690</v>
      </c>
      <c r="H212" s="27"/>
      <c r="I212" s="31" t="s">
        <v>690</v>
      </c>
      <c r="J212" s="21">
        <v>0</v>
      </c>
      <c r="K212" s="31" t="s">
        <v>690</v>
      </c>
    </row>
    <row r="213" spans="1:11" outlineLevel="1" x14ac:dyDescent="0.25">
      <c r="A213" s="27" t="s">
        <v>354</v>
      </c>
      <c r="B213" s="27" t="s">
        <v>20</v>
      </c>
      <c r="C213" s="27" t="s">
        <v>38</v>
      </c>
      <c r="D213" s="21">
        <v>13.702438371551999</v>
      </c>
      <c r="E213" s="31" t="s">
        <v>690</v>
      </c>
      <c r="F213" s="21">
        <v>2.3451784674639167</v>
      </c>
      <c r="G213" s="31" t="s">
        <v>690</v>
      </c>
      <c r="H213" s="21">
        <v>1.4461517109602375</v>
      </c>
      <c r="I213" s="31" t="s">
        <v>690</v>
      </c>
      <c r="J213" s="21">
        <v>17.493768549976153</v>
      </c>
      <c r="K213" s="31" t="s">
        <v>690</v>
      </c>
    </row>
    <row r="214" spans="1:11" ht="30" outlineLevel="1" x14ac:dyDescent="0.25">
      <c r="A214" s="27" t="s">
        <v>355</v>
      </c>
      <c r="B214" s="27" t="s">
        <v>356</v>
      </c>
      <c r="C214" s="27" t="s">
        <v>38</v>
      </c>
      <c r="D214" s="27"/>
      <c r="E214" s="31" t="s">
        <v>690</v>
      </c>
      <c r="F214" s="27"/>
      <c r="G214" s="31" t="s">
        <v>690</v>
      </c>
      <c r="H214" s="27"/>
      <c r="I214" s="31" t="s">
        <v>690</v>
      </c>
      <c r="J214" s="21">
        <v>0</v>
      </c>
      <c r="K214" s="31" t="s">
        <v>690</v>
      </c>
    </row>
    <row r="215" spans="1:11" outlineLevel="1" x14ac:dyDescent="0.25">
      <c r="A215" s="27" t="s">
        <v>357</v>
      </c>
      <c r="B215" s="27" t="s">
        <v>143</v>
      </c>
      <c r="C215" s="27"/>
      <c r="D215" s="27"/>
      <c r="E215" s="31" t="s">
        <v>690</v>
      </c>
      <c r="F215" s="27"/>
      <c r="G215" s="31" t="s">
        <v>690</v>
      </c>
      <c r="H215" s="27"/>
      <c r="I215" s="31" t="s">
        <v>690</v>
      </c>
      <c r="J215" s="21">
        <v>0</v>
      </c>
      <c r="K215" s="31" t="s">
        <v>690</v>
      </c>
    </row>
    <row r="216" spans="1:11" ht="30" outlineLevel="1" x14ac:dyDescent="0.25">
      <c r="A216" s="27" t="s">
        <v>358</v>
      </c>
      <c r="B216" s="27" t="s">
        <v>359</v>
      </c>
      <c r="C216" s="27" t="s">
        <v>38</v>
      </c>
      <c r="D216" s="27"/>
      <c r="E216" s="31" t="s">
        <v>690</v>
      </c>
      <c r="F216" s="27"/>
      <c r="G216" s="31" t="s">
        <v>690</v>
      </c>
      <c r="H216" s="27"/>
      <c r="I216" s="31" t="s">
        <v>690</v>
      </c>
      <c r="J216" s="21">
        <v>0</v>
      </c>
      <c r="K216" s="31" t="s">
        <v>690</v>
      </c>
    </row>
    <row r="217" spans="1:11" outlineLevel="1" x14ac:dyDescent="0.25">
      <c r="A217" s="27" t="s">
        <v>360</v>
      </c>
      <c r="B217" s="27" t="s">
        <v>361</v>
      </c>
      <c r="C217" s="27" t="s">
        <v>38</v>
      </c>
      <c r="D217" s="21">
        <v>1985</v>
      </c>
      <c r="E217" s="31" t="s">
        <v>690</v>
      </c>
      <c r="F217" s="21">
        <v>2064.4</v>
      </c>
      <c r="G217" s="31" t="s">
        <v>690</v>
      </c>
      <c r="H217" s="21">
        <v>2146.9760000000001</v>
      </c>
      <c r="I217" s="31" t="s">
        <v>690</v>
      </c>
      <c r="J217" s="21">
        <v>6196.3760000000002</v>
      </c>
      <c r="K217" s="31" t="s">
        <v>690</v>
      </c>
    </row>
    <row r="218" spans="1:11" outlineLevel="1" x14ac:dyDescent="0.25">
      <c r="A218" s="27" t="s">
        <v>362</v>
      </c>
      <c r="B218" s="27" t="s">
        <v>21</v>
      </c>
      <c r="C218" s="27" t="s">
        <v>38</v>
      </c>
      <c r="D218" s="27"/>
      <c r="E218" s="31" t="s">
        <v>690</v>
      </c>
      <c r="F218" s="27"/>
      <c r="G218" s="31" t="s">
        <v>690</v>
      </c>
      <c r="H218" s="27"/>
      <c r="I218" s="31" t="s">
        <v>690</v>
      </c>
      <c r="J218" s="21">
        <v>0</v>
      </c>
      <c r="K218" s="31" t="s">
        <v>690</v>
      </c>
    </row>
    <row r="219" spans="1:11" outlineLevel="1" x14ac:dyDescent="0.25">
      <c r="A219" s="27" t="s">
        <v>363</v>
      </c>
      <c r="B219" s="27" t="s">
        <v>364</v>
      </c>
      <c r="C219" s="27" t="s">
        <v>38</v>
      </c>
      <c r="D219" s="21">
        <v>0</v>
      </c>
      <c r="E219" s="31" t="s">
        <v>690</v>
      </c>
      <c r="F219" s="21">
        <v>0</v>
      </c>
      <c r="G219" s="31" t="s">
        <v>690</v>
      </c>
      <c r="H219" s="21">
        <v>0</v>
      </c>
      <c r="I219" s="31" t="s">
        <v>690</v>
      </c>
      <c r="J219" s="21">
        <v>0</v>
      </c>
      <c r="K219" s="31" t="s">
        <v>690</v>
      </c>
    </row>
    <row r="220" spans="1:11" outlineLevel="1" x14ac:dyDescent="0.25">
      <c r="A220" s="27" t="s">
        <v>365</v>
      </c>
      <c r="B220" s="27" t="s">
        <v>366</v>
      </c>
      <c r="C220" s="27" t="s">
        <v>38</v>
      </c>
      <c r="D220" s="27"/>
      <c r="E220" s="31" t="s">
        <v>690</v>
      </c>
      <c r="F220" s="27"/>
      <c r="G220" s="31" t="s">
        <v>690</v>
      </c>
      <c r="H220" s="27"/>
      <c r="I220" s="31" t="s">
        <v>690</v>
      </c>
      <c r="J220" s="21">
        <v>0</v>
      </c>
      <c r="K220" s="31" t="s">
        <v>690</v>
      </c>
    </row>
    <row r="221" spans="1:11" outlineLevel="1" x14ac:dyDescent="0.25">
      <c r="A221" s="27" t="s">
        <v>367</v>
      </c>
      <c r="B221" s="27" t="s">
        <v>368</v>
      </c>
      <c r="C221" s="27" t="s">
        <v>38</v>
      </c>
      <c r="D221" s="27"/>
      <c r="E221" s="31" t="s">
        <v>690</v>
      </c>
      <c r="F221" s="27"/>
      <c r="G221" s="31" t="s">
        <v>690</v>
      </c>
      <c r="H221" s="27"/>
      <c r="I221" s="31" t="s">
        <v>690</v>
      </c>
      <c r="J221" s="21">
        <v>0</v>
      </c>
      <c r="K221" s="31" t="s">
        <v>690</v>
      </c>
    </row>
    <row r="222" spans="1:11" outlineLevel="1" x14ac:dyDescent="0.25">
      <c r="A222" s="27" t="s">
        <v>369</v>
      </c>
      <c r="B222" s="27" t="s">
        <v>22</v>
      </c>
      <c r="C222" s="27" t="s">
        <v>38</v>
      </c>
      <c r="D222" s="27"/>
      <c r="E222" s="31" t="s">
        <v>690</v>
      </c>
      <c r="F222" s="27"/>
      <c r="G222" s="31" t="s">
        <v>690</v>
      </c>
      <c r="H222" s="27"/>
      <c r="I222" s="31" t="s">
        <v>690</v>
      </c>
      <c r="J222" s="21">
        <v>0</v>
      </c>
      <c r="K222" s="31" t="s">
        <v>690</v>
      </c>
    </row>
    <row r="223" spans="1:11" outlineLevel="1" x14ac:dyDescent="0.25">
      <c r="A223" s="27" t="s">
        <v>370</v>
      </c>
      <c r="B223" s="27" t="s">
        <v>371</v>
      </c>
      <c r="C223" s="27" t="s">
        <v>38</v>
      </c>
      <c r="D223" s="27"/>
      <c r="E223" s="31" t="s">
        <v>690</v>
      </c>
      <c r="F223" s="27"/>
      <c r="G223" s="31" t="s">
        <v>690</v>
      </c>
      <c r="H223" s="27"/>
      <c r="I223" s="31" t="s">
        <v>690</v>
      </c>
      <c r="J223" s="21">
        <v>0</v>
      </c>
      <c r="K223" s="31" t="s">
        <v>690</v>
      </c>
    </row>
    <row r="224" spans="1:11" ht="30" outlineLevel="1" x14ac:dyDescent="0.25">
      <c r="A224" s="27" t="s">
        <v>372</v>
      </c>
      <c r="B224" s="27" t="s">
        <v>373</v>
      </c>
      <c r="C224" s="27" t="s">
        <v>38</v>
      </c>
      <c r="D224" s="21">
        <v>0</v>
      </c>
      <c r="E224" s="31" t="s">
        <v>690</v>
      </c>
      <c r="F224" s="21">
        <v>0</v>
      </c>
      <c r="G224" s="31" t="s">
        <v>690</v>
      </c>
      <c r="H224" s="21">
        <v>0</v>
      </c>
      <c r="I224" s="31" t="s">
        <v>690</v>
      </c>
      <c r="J224" s="21">
        <v>0</v>
      </c>
      <c r="K224" s="31" t="s">
        <v>690</v>
      </c>
    </row>
    <row r="225" spans="1:11" outlineLevel="1" x14ac:dyDescent="0.25">
      <c r="A225" s="27" t="s">
        <v>374</v>
      </c>
      <c r="B225" s="27" t="s">
        <v>375</v>
      </c>
      <c r="C225" s="27" t="s">
        <v>38</v>
      </c>
      <c r="D225" s="27"/>
      <c r="E225" s="31" t="s">
        <v>690</v>
      </c>
      <c r="F225" s="27"/>
      <c r="G225" s="31" t="s">
        <v>690</v>
      </c>
      <c r="H225" s="27"/>
      <c r="I225" s="31" t="s">
        <v>690</v>
      </c>
      <c r="J225" s="21">
        <v>0</v>
      </c>
      <c r="K225" s="31" t="s">
        <v>690</v>
      </c>
    </row>
    <row r="226" spans="1:11" outlineLevel="1" x14ac:dyDescent="0.25">
      <c r="A226" s="27" t="s">
        <v>376</v>
      </c>
      <c r="B226" s="27" t="s">
        <v>377</v>
      </c>
      <c r="C226" s="27" t="s">
        <v>38</v>
      </c>
      <c r="D226" s="27"/>
      <c r="E226" s="31" t="s">
        <v>690</v>
      </c>
      <c r="F226" s="27"/>
      <c r="G226" s="31" t="s">
        <v>690</v>
      </c>
      <c r="H226" s="27"/>
      <c r="I226" s="31" t="s">
        <v>690</v>
      </c>
      <c r="J226" s="21">
        <v>0</v>
      </c>
      <c r="K226" s="31" t="s">
        <v>690</v>
      </c>
    </row>
    <row r="227" spans="1:11" outlineLevel="1" x14ac:dyDescent="0.25">
      <c r="A227" s="27" t="s">
        <v>378</v>
      </c>
      <c r="B227" s="27" t="s">
        <v>379</v>
      </c>
      <c r="C227" s="27" t="s">
        <v>38</v>
      </c>
      <c r="D227" s="20">
        <v>1985</v>
      </c>
      <c r="E227" s="31" t="s">
        <v>690</v>
      </c>
      <c r="F227" s="20">
        <v>2064.4</v>
      </c>
      <c r="G227" s="31" t="s">
        <v>690</v>
      </c>
      <c r="H227" s="20">
        <v>2146.9760000000001</v>
      </c>
      <c r="I227" s="31" t="s">
        <v>690</v>
      </c>
      <c r="J227" s="21">
        <v>6196.3760000000002</v>
      </c>
      <c r="K227" s="31" t="s">
        <v>690</v>
      </c>
    </row>
    <row r="228" spans="1:11" outlineLevel="1" x14ac:dyDescent="0.25">
      <c r="A228" s="27" t="s">
        <v>380</v>
      </c>
      <c r="B228" s="27" t="s">
        <v>381</v>
      </c>
      <c r="C228" s="27" t="s">
        <v>38</v>
      </c>
      <c r="D228" s="27"/>
      <c r="E228" s="31" t="s">
        <v>690</v>
      </c>
      <c r="F228" s="27"/>
      <c r="G228" s="31" t="s">
        <v>690</v>
      </c>
      <c r="H228" s="27"/>
      <c r="I228" s="31" t="s">
        <v>690</v>
      </c>
      <c r="J228" s="21">
        <v>0</v>
      </c>
      <c r="K228" s="31" t="s">
        <v>690</v>
      </c>
    </row>
    <row r="229" spans="1:11" outlineLevel="1" x14ac:dyDescent="0.25">
      <c r="A229" s="27" t="s">
        <v>382</v>
      </c>
      <c r="B229" s="27" t="s">
        <v>383</v>
      </c>
      <c r="C229" s="27" t="s">
        <v>38</v>
      </c>
      <c r="D229" s="27"/>
      <c r="E229" s="31" t="s">
        <v>690</v>
      </c>
      <c r="F229" s="27"/>
      <c r="G229" s="31" t="s">
        <v>690</v>
      </c>
      <c r="H229" s="27"/>
      <c r="I229" s="31" t="s">
        <v>690</v>
      </c>
      <c r="J229" s="21">
        <v>0</v>
      </c>
      <c r="K229" s="31" t="s">
        <v>690</v>
      </c>
    </row>
    <row r="230" spans="1:11" outlineLevel="1" x14ac:dyDescent="0.25">
      <c r="A230" s="27" t="s">
        <v>384</v>
      </c>
      <c r="B230" s="27" t="s">
        <v>385</v>
      </c>
      <c r="C230" s="27" t="s">
        <v>38</v>
      </c>
      <c r="D230" s="21">
        <v>1960</v>
      </c>
      <c r="E230" s="31" t="s">
        <v>690</v>
      </c>
      <c r="F230" s="21">
        <v>2039.4</v>
      </c>
      <c r="G230" s="31" t="s">
        <v>690</v>
      </c>
      <c r="H230" s="21">
        <v>2131.9760000000001</v>
      </c>
      <c r="I230" s="31" t="s">
        <v>690</v>
      </c>
      <c r="J230" s="21">
        <v>6131.3760000000002</v>
      </c>
      <c r="K230" s="31" t="s">
        <v>690</v>
      </c>
    </row>
    <row r="231" spans="1:11" outlineLevel="1" x14ac:dyDescent="0.25">
      <c r="A231" s="27" t="s">
        <v>386</v>
      </c>
      <c r="B231" s="27" t="s">
        <v>387</v>
      </c>
      <c r="C231" s="27" t="s">
        <v>38</v>
      </c>
      <c r="D231" s="21">
        <v>1960</v>
      </c>
      <c r="E231" s="31" t="s">
        <v>690</v>
      </c>
      <c r="F231" s="21">
        <v>2039.4</v>
      </c>
      <c r="G231" s="31" t="s">
        <v>690</v>
      </c>
      <c r="H231" s="21">
        <v>2131.9760000000001</v>
      </c>
      <c r="I231" s="31" t="s">
        <v>690</v>
      </c>
      <c r="J231" s="21">
        <v>6131.3760000000002</v>
      </c>
      <c r="K231" s="31" t="s">
        <v>690</v>
      </c>
    </row>
    <row r="232" spans="1:11" outlineLevel="1" x14ac:dyDescent="0.25">
      <c r="A232" s="27" t="s">
        <v>388</v>
      </c>
      <c r="B232" s="27" t="s">
        <v>366</v>
      </c>
      <c r="C232" s="27" t="s">
        <v>38</v>
      </c>
      <c r="D232" s="21">
        <v>1960</v>
      </c>
      <c r="E232" s="31" t="s">
        <v>690</v>
      </c>
      <c r="F232" s="21">
        <v>2039.4</v>
      </c>
      <c r="G232" s="31" t="s">
        <v>690</v>
      </c>
      <c r="H232" s="21">
        <v>2131.9760000000001</v>
      </c>
      <c r="I232" s="31" t="s">
        <v>690</v>
      </c>
      <c r="J232" s="21">
        <v>6131.3760000000002</v>
      </c>
      <c r="K232" s="31" t="s">
        <v>690</v>
      </c>
    </row>
    <row r="233" spans="1:11" outlineLevel="1" x14ac:dyDescent="0.25">
      <c r="A233" s="27" t="s">
        <v>389</v>
      </c>
      <c r="B233" s="27" t="s">
        <v>368</v>
      </c>
      <c r="C233" s="27" t="s">
        <v>38</v>
      </c>
      <c r="D233" s="27"/>
      <c r="E233" s="31" t="s">
        <v>690</v>
      </c>
      <c r="F233" s="27"/>
      <c r="G233" s="31" t="s">
        <v>690</v>
      </c>
      <c r="H233" s="27"/>
      <c r="I233" s="31" t="s">
        <v>690</v>
      </c>
      <c r="J233" s="21">
        <v>0</v>
      </c>
      <c r="K233" s="31" t="s">
        <v>690</v>
      </c>
    </row>
    <row r="234" spans="1:11" outlineLevel="1" x14ac:dyDescent="0.25">
      <c r="A234" s="27" t="s">
        <v>390</v>
      </c>
      <c r="B234" s="27" t="s">
        <v>22</v>
      </c>
      <c r="C234" s="27" t="s">
        <v>38</v>
      </c>
      <c r="D234" s="27"/>
      <c r="E234" s="31" t="s">
        <v>690</v>
      </c>
      <c r="F234" s="27"/>
      <c r="G234" s="31" t="s">
        <v>690</v>
      </c>
      <c r="H234" s="27"/>
      <c r="I234" s="31" t="s">
        <v>690</v>
      </c>
      <c r="J234" s="21">
        <v>0</v>
      </c>
      <c r="K234" s="31" t="s">
        <v>690</v>
      </c>
    </row>
    <row r="235" spans="1:11" outlineLevel="1" x14ac:dyDescent="0.25">
      <c r="A235" s="27" t="s">
        <v>391</v>
      </c>
      <c r="B235" s="27" t="s">
        <v>11</v>
      </c>
      <c r="C235" s="27" t="s">
        <v>38</v>
      </c>
      <c r="D235" s="27"/>
      <c r="E235" s="31" t="s">
        <v>690</v>
      </c>
      <c r="F235" s="27"/>
      <c r="G235" s="31" t="s">
        <v>690</v>
      </c>
      <c r="H235" s="27"/>
      <c r="I235" s="31" t="s">
        <v>690</v>
      </c>
      <c r="J235" s="21">
        <v>0</v>
      </c>
      <c r="K235" s="31" t="s">
        <v>690</v>
      </c>
    </row>
    <row r="236" spans="1:11" outlineLevel="1" x14ac:dyDescent="0.25">
      <c r="A236" s="27" t="s">
        <v>392</v>
      </c>
      <c r="B236" s="27" t="s">
        <v>393</v>
      </c>
      <c r="C236" s="27" t="s">
        <v>38</v>
      </c>
      <c r="D236" s="27"/>
      <c r="E236" s="31" t="s">
        <v>690</v>
      </c>
      <c r="F236" s="27"/>
      <c r="G236" s="31" t="s">
        <v>690</v>
      </c>
      <c r="H236" s="27"/>
      <c r="I236" s="31" t="s">
        <v>690</v>
      </c>
      <c r="J236" s="21">
        <v>0</v>
      </c>
      <c r="K236" s="31" t="s">
        <v>690</v>
      </c>
    </row>
    <row r="237" spans="1:11" ht="30" outlineLevel="1" x14ac:dyDescent="0.25">
      <c r="A237" s="27" t="s">
        <v>394</v>
      </c>
      <c r="B237" s="27" t="s">
        <v>395</v>
      </c>
      <c r="C237" s="27" t="s">
        <v>38</v>
      </c>
      <c r="D237" s="21">
        <v>287.66431466255744</v>
      </c>
      <c r="E237" s="31" t="s">
        <v>690</v>
      </c>
      <c r="F237" s="21">
        <v>251.93244664709346</v>
      </c>
      <c r="G237" s="31" t="s">
        <v>690</v>
      </c>
      <c r="H237" s="21">
        <v>267.634971040663</v>
      </c>
      <c r="I237" s="31" t="s">
        <v>690</v>
      </c>
      <c r="J237" s="21">
        <v>807.23173235030845</v>
      </c>
      <c r="K237" s="31" t="s">
        <v>690</v>
      </c>
    </row>
    <row r="238" spans="1:11" ht="30" outlineLevel="1" x14ac:dyDescent="0.25">
      <c r="A238" s="27" t="s">
        <v>396</v>
      </c>
      <c r="B238" s="27" t="s">
        <v>397</v>
      </c>
      <c r="C238" s="27" t="s">
        <v>38</v>
      </c>
      <c r="D238" s="21">
        <v>-282.19585282177843</v>
      </c>
      <c r="E238" s="31" t="s">
        <v>690</v>
      </c>
      <c r="F238" s="21">
        <v>-245.43413791437123</v>
      </c>
      <c r="G238" s="31" t="s">
        <v>690</v>
      </c>
      <c r="H238" s="21">
        <v>-266.36195044483372</v>
      </c>
      <c r="I238" s="31" t="s">
        <v>690</v>
      </c>
      <c r="J238" s="21">
        <v>-793.99194118098342</v>
      </c>
      <c r="K238" s="31" t="s">
        <v>690</v>
      </c>
    </row>
    <row r="239" spans="1:11" outlineLevel="1" x14ac:dyDescent="0.25">
      <c r="A239" s="27" t="s">
        <v>693</v>
      </c>
      <c r="B239" s="27" t="s">
        <v>398</v>
      </c>
      <c r="C239" s="27" t="s">
        <v>38</v>
      </c>
      <c r="D239" s="27"/>
      <c r="E239" s="31" t="s">
        <v>690</v>
      </c>
      <c r="F239" s="27"/>
      <c r="G239" s="31" t="s">
        <v>690</v>
      </c>
      <c r="H239" s="27"/>
      <c r="I239" s="31" t="s">
        <v>690</v>
      </c>
      <c r="J239" s="27"/>
      <c r="K239" s="31" t="s">
        <v>690</v>
      </c>
    </row>
    <row r="240" spans="1:11" outlineLevel="1" x14ac:dyDescent="0.25">
      <c r="A240" s="27" t="s">
        <v>399</v>
      </c>
      <c r="B240" s="27" t="s">
        <v>19</v>
      </c>
      <c r="C240" s="27" t="s">
        <v>38</v>
      </c>
      <c r="D240" s="27"/>
      <c r="E240" s="31" t="s">
        <v>690</v>
      </c>
      <c r="F240" s="27"/>
      <c r="G240" s="31" t="s">
        <v>690</v>
      </c>
      <c r="H240" s="27"/>
      <c r="I240" s="31" t="s">
        <v>690</v>
      </c>
      <c r="J240" s="27"/>
      <c r="K240" s="31" t="s">
        <v>690</v>
      </c>
    </row>
    <row r="241" spans="1:11" ht="30" outlineLevel="1" x14ac:dyDescent="0.25">
      <c r="A241" s="27" t="s">
        <v>400</v>
      </c>
      <c r="B241" s="27" t="s">
        <v>401</v>
      </c>
      <c r="C241" s="27" t="s">
        <v>38</v>
      </c>
      <c r="D241" s="21">
        <v>25</v>
      </c>
      <c r="E241" s="31" t="s">
        <v>690</v>
      </c>
      <c r="F241" s="21">
        <v>25</v>
      </c>
      <c r="G241" s="31" t="s">
        <v>690</v>
      </c>
      <c r="H241" s="21">
        <v>15</v>
      </c>
      <c r="I241" s="31" t="s">
        <v>690</v>
      </c>
      <c r="J241" s="21">
        <v>65</v>
      </c>
      <c r="K241" s="31" t="s">
        <v>690</v>
      </c>
    </row>
    <row r="242" spans="1:11" ht="30" outlineLevel="1" x14ac:dyDescent="0.25">
      <c r="A242" s="27" t="s">
        <v>402</v>
      </c>
      <c r="B242" s="27" t="s">
        <v>403</v>
      </c>
      <c r="C242" s="27" t="s">
        <v>38</v>
      </c>
      <c r="D242" s="27"/>
      <c r="E242" s="31" t="s">
        <v>690</v>
      </c>
      <c r="F242" s="27"/>
      <c r="G242" s="31" t="s">
        <v>690</v>
      </c>
      <c r="H242" s="27"/>
      <c r="I242" s="31" t="s">
        <v>690</v>
      </c>
      <c r="J242" s="27"/>
      <c r="K242" s="31" t="s">
        <v>690</v>
      </c>
    </row>
    <row r="243" spans="1:11" ht="30" outlineLevel="1" x14ac:dyDescent="0.25">
      <c r="A243" s="27" t="s">
        <v>404</v>
      </c>
      <c r="B243" s="27" t="s">
        <v>405</v>
      </c>
      <c r="C243" s="27" t="s">
        <v>38</v>
      </c>
      <c r="D243" s="27"/>
      <c r="E243" s="31" t="s">
        <v>690</v>
      </c>
      <c r="F243" s="27"/>
      <c r="G243" s="31" t="s">
        <v>690</v>
      </c>
      <c r="H243" s="27"/>
      <c r="I243" s="31" t="s">
        <v>690</v>
      </c>
      <c r="J243" s="27"/>
      <c r="K243" s="31" t="s">
        <v>690</v>
      </c>
    </row>
    <row r="244" spans="1:11" outlineLevel="1" x14ac:dyDescent="0.25">
      <c r="A244" s="27" t="s">
        <v>406</v>
      </c>
      <c r="B244" s="27" t="s">
        <v>42</v>
      </c>
      <c r="C244" s="27" t="s">
        <v>38</v>
      </c>
      <c r="D244" s="27"/>
      <c r="E244" s="31" t="s">
        <v>690</v>
      </c>
      <c r="F244" s="27"/>
      <c r="G244" s="31" t="s">
        <v>690</v>
      </c>
      <c r="H244" s="27"/>
      <c r="I244" s="31" t="s">
        <v>690</v>
      </c>
      <c r="J244" s="27"/>
      <c r="K244" s="31" t="s">
        <v>690</v>
      </c>
    </row>
    <row r="245" spans="1:11" ht="30" outlineLevel="1" x14ac:dyDescent="0.25">
      <c r="A245" s="27" t="s">
        <v>407</v>
      </c>
      <c r="B245" s="27" t="s">
        <v>408</v>
      </c>
      <c r="C245" s="27" t="s">
        <v>38</v>
      </c>
      <c r="D245" s="21">
        <v>30.468461840779014</v>
      </c>
      <c r="E245" s="31" t="s">
        <v>690</v>
      </c>
      <c r="F245" s="21">
        <v>31.498308732722222</v>
      </c>
      <c r="G245" s="31" t="s">
        <v>690</v>
      </c>
      <c r="H245" s="21">
        <v>16.27302059582928</v>
      </c>
      <c r="I245" s="31" t="s">
        <v>690</v>
      </c>
      <c r="J245" s="21">
        <v>78.239791169325031</v>
      </c>
      <c r="K245" s="31" t="s">
        <v>690</v>
      </c>
    </row>
    <row r="246" spans="1:11" outlineLevel="1" x14ac:dyDescent="0.25">
      <c r="A246" s="27" t="s">
        <v>409</v>
      </c>
      <c r="B246" s="27" t="s">
        <v>6</v>
      </c>
      <c r="C246" s="27" t="s">
        <v>38</v>
      </c>
      <c r="D246" s="21">
        <v>24.428410100000001</v>
      </c>
      <c r="E246" s="31" t="s">
        <v>690</v>
      </c>
      <c r="F246" s="21">
        <v>54.896871940779015</v>
      </c>
      <c r="G246" s="31" t="s">
        <v>690</v>
      </c>
      <c r="H246" s="21">
        <v>86.395180673501244</v>
      </c>
      <c r="I246" s="31" t="s">
        <v>690</v>
      </c>
      <c r="J246" s="27"/>
      <c r="K246" s="31" t="s">
        <v>690</v>
      </c>
    </row>
    <row r="247" spans="1:11" outlineLevel="1" x14ac:dyDescent="0.25">
      <c r="A247" s="27" t="s">
        <v>410</v>
      </c>
      <c r="B247" s="27" t="s">
        <v>7</v>
      </c>
      <c r="C247" s="27" t="s">
        <v>38</v>
      </c>
      <c r="D247" s="21">
        <v>54.896871940779015</v>
      </c>
      <c r="E247" s="31" t="s">
        <v>690</v>
      </c>
      <c r="F247" s="21">
        <v>86.395180673501244</v>
      </c>
      <c r="G247" s="31" t="s">
        <v>690</v>
      </c>
      <c r="H247" s="21">
        <v>102.66820126933052</v>
      </c>
      <c r="I247" s="31" t="s">
        <v>690</v>
      </c>
      <c r="J247" s="27"/>
      <c r="K247" s="31" t="s">
        <v>690</v>
      </c>
    </row>
    <row r="248" spans="1:11" outlineLevel="1" x14ac:dyDescent="0.25">
      <c r="A248" s="27" t="s">
        <v>411</v>
      </c>
      <c r="B248" s="27" t="s">
        <v>143</v>
      </c>
      <c r="C248" s="27" t="s">
        <v>241</v>
      </c>
      <c r="D248" s="27"/>
      <c r="E248" s="31" t="s">
        <v>690</v>
      </c>
      <c r="F248" s="27"/>
      <c r="G248" s="31" t="s">
        <v>690</v>
      </c>
      <c r="H248" s="27"/>
      <c r="I248" s="31" t="s">
        <v>690</v>
      </c>
      <c r="J248" s="27"/>
      <c r="K248" s="31" t="s">
        <v>690</v>
      </c>
    </row>
    <row r="249" spans="1:11" ht="30" outlineLevel="1" x14ac:dyDescent="0.25">
      <c r="A249" s="27" t="s">
        <v>412</v>
      </c>
      <c r="B249" s="27" t="s">
        <v>413</v>
      </c>
      <c r="C249" s="27" t="s">
        <v>38</v>
      </c>
      <c r="D249" s="21">
        <v>1583.06199147496</v>
      </c>
      <c r="E249" s="31" t="s">
        <v>690</v>
      </c>
      <c r="F249" s="21">
        <v>1635.4257833865342</v>
      </c>
      <c r="G249" s="31" t="s">
        <v>690</v>
      </c>
      <c r="H249" s="21">
        <v>1696.4544114122123</v>
      </c>
      <c r="I249" s="31" t="s">
        <v>690</v>
      </c>
      <c r="J249" s="21">
        <v>0</v>
      </c>
      <c r="K249" s="31" t="s">
        <v>690</v>
      </c>
    </row>
    <row r="250" spans="1:11" ht="30" outlineLevel="1" x14ac:dyDescent="0.25">
      <c r="A250" s="27" t="s">
        <v>414</v>
      </c>
      <c r="B250" s="27" t="s">
        <v>415</v>
      </c>
      <c r="C250" s="27" t="s">
        <v>38</v>
      </c>
      <c r="D250" s="34"/>
      <c r="E250" s="31" t="s">
        <v>690</v>
      </c>
      <c r="F250" s="27"/>
      <c r="G250" s="31" t="s">
        <v>690</v>
      </c>
      <c r="H250" s="27"/>
      <c r="I250" s="31" t="s">
        <v>690</v>
      </c>
      <c r="J250" s="27"/>
      <c r="K250" s="31" t="s">
        <v>690</v>
      </c>
    </row>
    <row r="251" spans="1:11" outlineLevel="1" x14ac:dyDescent="0.25">
      <c r="A251" s="27" t="s">
        <v>416</v>
      </c>
      <c r="B251" s="27" t="s">
        <v>23</v>
      </c>
      <c r="C251" s="27" t="s">
        <v>38</v>
      </c>
      <c r="D251" s="27"/>
      <c r="E251" s="31" t="s">
        <v>690</v>
      </c>
      <c r="F251" s="27"/>
      <c r="G251" s="31" t="s">
        <v>690</v>
      </c>
      <c r="H251" s="27"/>
      <c r="I251" s="31" t="s">
        <v>690</v>
      </c>
      <c r="J251" s="27"/>
      <c r="K251" s="31" t="s">
        <v>690</v>
      </c>
    </row>
    <row r="252" spans="1:11" ht="30" outlineLevel="1" x14ac:dyDescent="0.25">
      <c r="A252" s="27" t="s">
        <v>417</v>
      </c>
      <c r="B252" s="27" t="s">
        <v>57</v>
      </c>
      <c r="C252" s="27" t="s">
        <v>38</v>
      </c>
      <c r="D252" s="27"/>
      <c r="E252" s="31" t="s">
        <v>690</v>
      </c>
      <c r="F252" s="27"/>
      <c r="G252" s="31" t="s">
        <v>690</v>
      </c>
      <c r="H252" s="27"/>
      <c r="I252" s="31" t="s">
        <v>690</v>
      </c>
      <c r="J252" s="27"/>
      <c r="K252" s="31" t="s">
        <v>690</v>
      </c>
    </row>
    <row r="253" spans="1:11" outlineLevel="1" x14ac:dyDescent="0.25">
      <c r="A253" s="27" t="s">
        <v>418</v>
      </c>
      <c r="B253" s="27" t="s">
        <v>23</v>
      </c>
      <c r="C253" s="27" t="s">
        <v>38</v>
      </c>
      <c r="D253" s="27"/>
      <c r="E253" s="31" t="s">
        <v>690</v>
      </c>
      <c r="F253" s="27"/>
      <c r="G253" s="31" t="s">
        <v>690</v>
      </c>
      <c r="H253" s="27"/>
      <c r="I253" s="31" t="s">
        <v>690</v>
      </c>
      <c r="J253" s="27"/>
      <c r="K253" s="31" t="s">
        <v>690</v>
      </c>
    </row>
    <row r="254" spans="1:11" ht="30" outlineLevel="1" x14ac:dyDescent="0.25">
      <c r="A254" s="27" t="s">
        <v>419</v>
      </c>
      <c r="B254" s="27" t="s">
        <v>59</v>
      </c>
      <c r="C254" s="27" t="s">
        <v>38</v>
      </c>
      <c r="D254" s="27"/>
      <c r="E254" s="31" t="s">
        <v>690</v>
      </c>
      <c r="F254" s="27"/>
      <c r="G254" s="31" t="s">
        <v>690</v>
      </c>
      <c r="H254" s="27"/>
      <c r="I254" s="31" t="s">
        <v>690</v>
      </c>
      <c r="J254" s="27"/>
      <c r="K254" s="31" t="s">
        <v>690</v>
      </c>
    </row>
    <row r="255" spans="1:11" outlineLevel="1" x14ac:dyDescent="0.25">
      <c r="A255" s="27" t="s">
        <v>420</v>
      </c>
      <c r="B255" s="27" t="s">
        <v>23</v>
      </c>
      <c r="C255" s="27" t="s">
        <v>38</v>
      </c>
      <c r="D255" s="27"/>
      <c r="E255" s="31" t="s">
        <v>690</v>
      </c>
      <c r="F255" s="27"/>
      <c r="G255" s="31" t="s">
        <v>690</v>
      </c>
      <c r="H255" s="27"/>
      <c r="I255" s="31" t="s">
        <v>690</v>
      </c>
      <c r="J255" s="27"/>
      <c r="K255" s="31" t="s">
        <v>690</v>
      </c>
    </row>
    <row r="256" spans="1:11" ht="30" outlineLevel="1" x14ac:dyDescent="0.25">
      <c r="A256" s="27" t="s">
        <v>421</v>
      </c>
      <c r="B256" s="27" t="s">
        <v>61</v>
      </c>
      <c r="C256" s="27" t="s">
        <v>38</v>
      </c>
      <c r="D256" s="27"/>
      <c r="E256" s="31" t="s">
        <v>690</v>
      </c>
      <c r="F256" s="27"/>
      <c r="G256" s="31" t="s">
        <v>690</v>
      </c>
      <c r="H256" s="27"/>
      <c r="I256" s="31" t="s">
        <v>690</v>
      </c>
      <c r="J256" s="27"/>
      <c r="K256" s="31" t="s">
        <v>690</v>
      </c>
    </row>
    <row r="257" spans="1:11" outlineLevel="1" x14ac:dyDescent="0.25">
      <c r="A257" s="27" t="s">
        <v>422</v>
      </c>
      <c r="B257" s="27" t="s">
        <v>23</v>
      </c>
      <c r="C257" s="27" t="s">
        <v>38</v>
      </c>
      <c r="D257" s="27"/>
      <c r="E257" s="31" t="s">
        <v>690</v>
      </c>
      <c r="F257" s="27"/>
      <c r="G257" s="31" t="s">
        <v>690</v>
      </c>
      <c r="H257" s="27"/>
      <c r="I257" s="31" t="s">
        <v>690</v>
      </c>
      <c r="J257" s="27"/>
      <c r="K257" s="31" t="s">
        <v>690</v>
      </c>
    </row>
    <row r="258" spans="1:11" outlineLevel="1" x14ac:dyDescent="0.25">
      <c r="A258" s="27" t="s">
        <v>423</v>
      </c>
      <c r="B258" s="27" t="s">
        <v>424</v>
      </c>
      <c r="C258" s="27" t="s">
        <v>38</v>
      </c>
      <c r="D258" s="27"/>
      <c r="E258" s="31" t="s">
        <v>690</v>
      </c>
      <c r="F258" s="27"/>
      <c r="G258" s="31" t="s">
        <v>690</v>
      </c>
      <c r="H258" s="27"/>
      <c r="I258" s="31" t="s">
        <v>690</v>
      </c>
      <c r="J258" s="27"/>
      <c r="K258" s="31" t="s">
        <v>690</v>
      </c>
    </row>
    <row r="259" spans="1:11" outlineLevel="1" x14ac:dyDescent="0.25">
      <c r="A259" s="27" t="s">
        <v>425</v>
      </c>
      <c r="B259" s="27" t="s">
        <v>23</v>
      </c>
      <c r="C259" s="27" t="s">
        <v>38</v>
      </c>
      <c r="D259" s="27"/>
      <c r="E259" s="31" t="s">
        <v>690</v>
      </c>
      <c r="F259" s="27"/>
      <c r="G259" s="31" t="s">
        <v>690</v>
      </c>
      <c r="H259" s="27"/>
      <c r="I259" s="31" t="s">
        <v>690</v>
      </c>
      <c r="J259" s="27"/>
      <c r="K259" s="31" t="s">
        <v>690</v>
      </c>
    </row>
    <row r="260" spans="1:11" outlineLevel="1" x14ac:dyDescent="0.25">
      <c r="A260" s="27" t="s">
        <v>426</v>
      </c>
      <c r="B260" s="27" t="s">
        <v>427</v>
      </c>
      <c r="C260" s="27" t="s">
        <v>38</v>
      </c>
      <c r="D260" s="27"/>
      <c r="E260" s="31" t="s">
        <v>690</v>
      </c>
      <c r="F260" s="27"/>
      <c r="G260" s="31" t="s">
        <v>690</v>
      </c>
      <c r="H260" s="27"/>
      <c r="I260" s="31" t="s">
        <v>690</v>
      </c>
      <c r="J260" s="27"/>
      <c r="K260" s="31" t="s">
        <v>690</v>
      </c>
    </row>
    <row r="261" spans="1:11" outlineLevel="1" x14ac:dyDescent="0.25">
      <c r="A261" s="27" t="s">
        <v>428</v>
      </c>
      <c r="B261" s="27" t="s">
        <v>23</v>
      </c>
      <c r="C261" s="27" t="s">
        <v>38</v>
      </c>
      <c r="D261" s="27"/>
      <c r="E261" s="31" t="s">
        <v>690</v>
      </c>
      <c r="F261" s="27"/>
      <c r="G261" s="31" t="s">
        <v>690</v>
      </c>
      <c r="H261" s="27"/>
      <c r="I261" s="31" t="s">
        <v>690</v>
      </c>
      <c r="J261" s="27"/>
      <c r="K261" s="31" t="s">
        <v>690</v>
      </c>
    </row>
    <row r="262" spans="1:11" ht="30" outlineLevel="1" x14ac:dyDescent="0.25">
      <c r="A262" s="27" t="s">
        <v>429</v>
      </c>
      <c r="B262" s="27" t="s">
        <v>430</v>
      </c>
      <c r="C262" s="27" t="s">
        <v>38</v>
      </c>
      <c r="D262" s="27"/>
      <c r="E262" s="31" t="s">
        <v>690</v>
      </c>
      <c r="F262" s="27"/>
      <c r="G262" s="31" t="s">
        <v>690</v>
      </c>
      <c r="H262" s="27"/>
      <c r="I262" s="31" t="s">
        <v>690</v>
      </c>
      <c r="J262" s="27"/>
      <c r="K262" s="31" t="s">
        <v>690</v>
      </c>
    </row>
    <row r="263" spans="1:11" outlineLevel="1" x14ac:dyDescent="0.25">
      <c r="A263" s="27" t="s">
        <v>431</v>
      </c>
      <c r="B263" s="27" t="s">
        <v>23</v>
      </c>
      <c r="C263" s="27" t="s">
        <v>38</v>
      </c>
      <c r="D263" s="27"/>
      <c r="E263" s="31" t="s">
        <v>690</v>
      </c>
      <c r="F263" s="27"/>
      <c r="G263" s="31" t="s">
        <v>690</v>
      </c>
      <c r="H263" s="27"/>
      <c r="I263" s="31" t="s">
        <v>690</v>
      </c>
      <c r="J263" s="27"/>
      <c r="K263" s="31" t="s">
        <v>690</v>
      </c>
    </row>
    <row r="264" spans="1:11" outlineLevel="1" x14ac:dyDescent="0.25">
      <c r="A264" s="27" t="s">
        <v>432</v>
      </c>
      <c r="B264" s="27" t="s">
        <v>433</v>
      </c>
      <c r="C264" s="27" t="s">
        <v>38</v>
      </c>
      <c r="D264" s="27"/>
      <c r="E264" s="31" t="s">
        <v>690</v>
      </c>
      <c r="F264" s="27"/>
      <c r="G264" s="31" t="s">
        <v>690</v>
      </c>
      <c r="H264" s="27"/>
      <c r="I264" s="31" t="s">
        <v>690</v>
      </c>
      <c r="J264" s="27"/>
      <c r="K264" s="31" t="s">
        <v>690</v>
      </c>
    </row>
    <row r="265" spans="1:11" outlineLevel="1" x14ac:dyDescent="0.25">
      <c r="A265" s="27" t="s">
        <v>434</v>
      </c>
      <c r="B265" s="27" t="s">
        <v>23</v>
      </c>
      <c r="C265" s="27" t="s">
        <v>38</v>
      </c>
      <c r="D265" s="27"/>
      <c r="E265" s="31" t="s">
        <v>690</v>
      </c>
      <c r="F265" s="27"/>
      <c r="G265" s="31" t="s">
        <v>690</v>
      </c>
      <c r="H265" s="27"/>
      <c r="I265" s="31" t="s">
        <v>690</v>
      </c>
      <c r="J265" s="27"/>
      <c r="K265" s="31" t="s">
        <v>690</v>
      </c>
    </row>
    <row r="266" spans="1:11" outlineLevel="1" x14ac:dyDescent="0.25">
      <c r="A266" s="27" t="s">
        <v>694</v>
      </c>
      <c r="B266" s="27" t="s">
        <v>436</v>
      </c>
      <c r="C266" s="27" t="s">
        <v>38</v>
      </c>
      <c r="D266" s="34">
        <v>1486.4316701579701</v>
      </c>
      <c r="E266" s="31" t="s">
        <v>690</v>
      </c>
      <c r="F266" s="21">
        <v>1538.7954620695443</v>
      </c>
      <c r="G266" s="31" t="s">
        <v>690</v>
      </c>
      <c r="H266" s="21">
        <v>1599.8240900952223</v>
      </c>
      <c r="I266" s="31" t="s">
        <v>690</v>
      </c>
      <c r="J266" s="27"/>
      <c r="K266" s="31" t="s">
        <v>690</v>
      </c>
    </row>
    <row r="267" spans="1:11" outlineLevel="1" x14ac:dyDescent="0.25">
      <c r="A267" s="27" t="s">
        <v>437</v>
      </c>
      <c r="B267" s="27" t="s">
        <v>23</v>
      </c>
      <c r="C267" s="27" t="s">
        <v>38</v>
      </c>
      <c r="D267" s="35">
        <v>833.04621054999905</v>
      </c>
      <c r="E267" s="31" t="s">
        <v>690</v>
      </c>
      <c r="F267" s="21">
        <v>866.72626884253543</v>
      </c>
      <c r="G267" s="31" t="s">
        <v>690</v>
      </c>
      <c r="H267" s="21">
        <v>901.10063266483041</v>
      </c>
      <c r="I267" s="31" t="s">
        <v>690</v>
      </c>
      <c r="J267" s="27"/>
      <c r="K267" s="31" t="s">
        <v>690</v>
      </c>
    </row>
    <row r="268" spans="1:11" outlineLevel="1" x14ac:dyDescent="0.25">
      <c r="A268" s="27" t="s">
        <v>435</v>
      </c>
      <c r="B268" s="27" t="s">
        <v>438</v>
      </c>
      <c r="C268" s="27" t="s">
        <v>38</v>
      </c>
      <c r="D268" s="27"/>
      <c r="E268" s="31" t="s">
        <v>690</v>
      </c>
      <c r="F268" s="27"/>
      <c r="G268" s="31" t="s">
        <v>690</v>
      </c>
      <c r="H268" s="27"/>
      <c r="I268" s="31" t="s">
        <v>690</v>
      </c>
      <c r="J268" s="27"/>
      <c r="K268" s="31" t="s">
        <v>690</v>
      </c>
    </row>
    <row r="269" spans="1:11" outlineLevel="1" x14ac:dyDescent="0.25">
      <c r="A269" s="27" t="s">
        <v>439</v>
      </c>
      <c r="B269" s="27" t="s">
        <v>23</v>
      </c>
      <c r="C269" s="27" t="s">
        <v>38</v>
      </c>
      <c r="D269" s="27"/>
      <c r="E269" s="31" t="s">
        <v>690</v>
      </c>
      <c r="F269" s="27"/>
      <c r="G269" s="31" t="s">
        <v>690</v>
      </c>
      <c r="H269" s="27"/>
      <c r="I269" s="31" t="s">
        <v>690</v>
      </c>
      <c r="J269" s="27"/>
      <c r="K269" s="31" t="s">
        <v>690</v>
      </c>
    </row>
    <row r="270" spans="1:11" ht="30" outlineLevel="1" x14ac:dyDescent="0.25">
      <c r="A270" s="27" t="s">
        <v>440</v>
      </c>
      <c r="B270" s="27" t="s">
        <v>441</v>
      </c>
      <c r="C270" s="27" t="s">
        <v>38</v>
      </c>
      <c r="D270" s="27"/>
      <c r="E270" s="31" t="s">
        <v>690</v>
      </c>
      <c r="F270" s="27"/>
      <c r="G270" s="31" t="s">
        <v>690</v>
      </c>
      <c r="H270" s="27"/>
      <c r="I270" s="31" t="s">
        <v>690</v>
      </c>
      <c r="J270" s="27"/>
      <c r="K270" s="31" t="s">
        <v>690</v>
      </c>
    </row>
    <row r="271" spans="1:11" outlineLevel="1" x14ac:dyDescent="0.25">
      <c r="A271" s="27" t="s">
        <v>442</v>
      </c>
      <c r="B271" s="27" t="s">
        <v>23</v>
      </c>
      <c r="C271" s="27" t="s">
        <v>38</v>
      </c>
      <c r="D271" s="27"/>
      <c r="E271" s="31" t="s">
        <v>690</v>
      </c>
      <c r="F271" s="27"/>
      <c r="G271" s="31" t="s">
        <v>690</v>
      </c>
      <c r="H271" s="27"/>
      <c r="I271" s="31" t="s">
        <v>690</v>
      </c>
      <c r="J271" s="27"/>
      <c r="K271" s="31" t="s">
        <v>690</v>
      </c>
    </row>
    <row r="272" spans="1:11" outlineLevel="1" x14ac:dyDescent="0.25">
      <c r="A272" s="27" t="s">
        <v>443</v>
      </c>
      <c r="B272" s="27" t="s">
        <v>77</v>
      </c>
      <c r="C272" s="27" t="s">
        <v>38</v>
      </c>
      <c r="D272" s="27"/>
      <c r="E272" s="31" t="s">
        <v>690</v>
      </c>
      <c r="F272" s="27"/>
      <c r="G272" s="31" t="s">
        <v>690</v>
      </c>
      <c r="H272" s="27"/>
      <c r="I272" s="31" t="s">
        <v>690</v>
      </c>
      <c r="J272" s="27"/>
      <c r="K272" s="31" t="s">
        <v>690</v>
      </c>
    </row>
    <row r="273" spans="1:11" outlineLevel="1" x14ac:dyDescent="0.25">
      <c r="A273" s="27" t="s">
        <v>444</v>
      </c>
      <c r="B273" s="27" t="s">
        <v>23</v>
      </c>
      <c r="C273" s="27" t="s">
        <v>38</v>
      </c>
      <c r="D273" s="27"/>
      <c r="E273" s="31" t="s">
        <v>690</v>
      </c>
      <c r="F273" s="27"/>
      <c r="G273" s="31" t="s">
        <v>690</v>
      </c>
      <c r="H273" s="27"/>
      <c r="I273" s="31" t="s">
        <v>690</v>
      </c>
      <c r="J273" s="27"/>
      <c r="K273" s="31" t="s">
        <v>690</v>
      </c>
    </row>
    <row r="274" spans="1:11" outlineLevel="1" x14ac:dyDescent="0.25">
      <c r="A274" s="27" t="s">
        <v>445</v>
      </c>
      <c r="B274" s="27" t="s">
        <v>79</v>
      </c>
      <c r="C274" s="27" t="s">
        <v>38</v>
      </c>
      <c r="D274" s="27"/>
      <c r="E274" s="31" t="s">
        <v>690</v>
      </c>
      <c r="F274" s="27"/>
      <c r="G274" s="31" t="s">
        <v>690</v>
      </c>
      <c r="H274" s="27"/>
      <c r="I274" s="31" t="s">
        <v>690</v>
      </c>
      <c r="J274" s="27"/>
      <c r="K274" s="31" t="s">
        <v>690</v>
      </c>
    </row>
    <row r="275" spans="1:11" outlineLevel="1" x14ac:dyDescent="0.25">
      <c r="A275" s="27" t="s">
        <v>446</v>
      </c>
      <c r="B275" s="27" t="s">
        <v>23</v>
      </c>
      <c r="C275" s="27" t="s">
        <v>38</v>
      </c>
      <c r="D275" s="27"/>
      <c r="E275" s="31" t="s">
        <v>690</v>
      </c>
      <c r="F275" s="27"/>
      <c r="G275" s="31" t="s">
        <v>690</v>
      </c>
      <c r="H275" s="27"/>
      <c r="I275" s="31" t="s">
        <v>690</v>
      </c>
      <c r="J275" s="27"/>
      <c r="K275" s="31" t="s">
        <v>690</v>
      </c>
    </row>
    <row r="276" spans="1:11" outlineLevel="1" x14ac:dyDescent="0.25">
      <c r="A276" s="27" t="s">
        <v>447</v>
      </c>
      <c r="B276" s="27" t="s">
        <v>448</v>
      </c>
      <c r="C276" s="27" t="s">
        <v>38</v>
      </c>
      <c r="D276" s="21">
        <v>96.630321316989921</v>
      </c>
      <c r="E276" s="31" t="s">
        <v>690</v>
      </c>
      <c r="F276" s="21">
        <v>96.630321316989921</v>
      </c>
      <c r="G276" s="31" t="s">
        <v>690</v>
      </c>
      <c r="H276" s="21">
        <v>96.630321316989921</v>
      </c>
      <c r="I276" s="31" t="s">
        <v>690</v>
      </c>
      <c r="J276" s="27"/>
      <c r="K276" s="31" t="s">
        <v>690</v>
      </c>
    </row>
    <row r="277" spans="1:11" outlineLevel="1" x14ac:dyDescent="0.25">
      <c r="A277" s="27" t="s">
        <v>449</v>
      </c>
      <c r="B277" s="27" t="s">
        <v>23</v>
      </c>
      <c r="C277" s="27" t="s">
        <v>38</v>
      </c>
      <c r="D277" s="21"/>
      <c r="E277" s="31" t="s">
        <v>690</v>
      </c>
      <c r="F277" s="21"/>
      <c r="G277" s="31" t="s">
        <v>690</v>
      </c>
      <c r="H277" s="21"/>
      <c r="I277" s="31" t="s">
        <v>690</v>
      </c>
      <c r="J277" s="27"/>
      <c r="K277" s="31" t="s">
        <v>690</v>
      </c>
    </row>
    <row r="278" spans="1:11" ht="30" outlineLevel="1" x14ac:dyDescent="0.25">
      <c r="A278" s="27" t="s">
        <v>450</v>
      </c>
      <c r="B278" s="27" t="s">
        <v>451</v>
      </c>
      <c r="C278" s="27" t="s">
        <v>38</v>
      </c>
      <c r="D278" s="21">
        <v>826.75999228414116</v>
      </c>
      <c r="E278" s="31" t="s">
        <v>690</v>
      </c>
      <c r="F278" s="21">
        <v>860.10830653399626</v>
      </c>
      <c r="G278" s="31" t="s">
        <v>690</v>
      </c>
      <c r="H278" s="21">
        <v>894.28400805351828</v>
      </c>
      <c r="I278" s="31" t="s">
        <v>690</v>
      </c>
      <c r="J278" s="21">
        <v>2581.1523068716551</v>
      </c>
      <c r="K278" s="31" t="s">
        <v>690</v>
      </c>
    </row>
    <row r="279" spans="1:11" outlineLevel="1" x14ac:dyDescent="0.25">
      <c r="A279" s="27" t="s">
        <v>452</v>
      </c>
      <c r="B279" s="27" t="s">
        <v>453</v>
      </c>
      <c r="C279" s="27" t="s">
        <v>38</v>
      </c>
      <c r="D279" s="27"/>
      <c r="E279" s="31" t="s">
        <v>690</v>
      </c>
      <c r="F279" s="27"/>
      <c r="G279" s="31" t="s">
        <v>690</v>
      </c>
      <c r="H279" s="27"/>
      <c r="I279" s="31" t="s">
        <v>690</v>
      </c>
      <c r="J279" s="21">
        <v>0</v>
      </c>
      <c r="K279" s="31" t="s">
        <v>690</v>
      </c>
    </row>
    <row r="280" spans="1:11" outlineLevel="1" x14ac:dyDescent="0.25">
      <c r="A280" s="27" t="s">
        <v>454</v>
      </c>
      <c r="B280" s="27" t="s">
        <v>23</v>
      </c>
      <c r="C280" s="27" t="s">
        <v>38</v>
      </c>
      <c r="D280" s="27"/>
      <c r="E280" s="31" t="s">
        <v>690</v>
      </c>
      <c r="F280" s="27"/>
      <c r="G280" s="31" t="s">
        <v>690</v>
      </c>
      <c r="H280" s="27"/>
      <c r="I280" s="31" t="s">
        <v>690</v>
      </c>
      <c r="J280" s="21">
        <v>0</v>
      </c>
      <c r="K280" s="31" t="s">
        <v>690</v>
      </c>
    </row>
    <row r="281" spans="1:11" outlineLevel="1" x14ac:dyDescent="0.25">
      <c r="A281" s="27" t="s">
        <v>455</v>
      </c>
      <c r="B281" s="27" t="s">
        <v>456</v>
      </c>
      <c r="C281" s="27" t="s">
        <v>38</v>
      </c>
      <c r="D281" s="21">
        <v>316.60961385564599</v>
      </c>
      <c r="E281" s="31" t="s">
        <v>690</v>
      </c>
      <c r="F281" s="21">
        <v>329.41014054382975</v>
      </c>
      <c r="G281" s="31" t="s">
        <v>690</v>
      </c>
      <c r="H281" s="21">
        <v>342.47454671779803</v>
      </c>
      <c r="I281" s="31" t="s">
        <v>690</v>
      </c>
      <c r="J281" s="21">
        <v>988.49430111727372</v>
      </c>
      <c r="K281" s="31" t="s">
        <v>690</v>
      </c>
    </row>
    <row r="282" spans="1:11" outlineLevel="1" x14ac:dyDescent="0.25">
      <c r="A282" s="27" t="s">
        <v>457</v>
      </c>
      <c r="B282" s="27" t="s">
        <v>296</v>
      </c>
      <c r="C282" s="27" t="s">
        <v>38</v>
      </c>
      <c r="D282" s="21">
        <v>316.49718306564597</v>
      </c>
      <c r="E282" s="31" t="s">
        <v>690</v>
      </c>
      <c r="F282" s="21">
        <v>329.15707038827185</v>
      </c>
      <c r="G282" s="31" t="s">
        <v>690</v>
      </c>
      <c r="H282" s="21">
        <v>342.32335320380275</v>
      </c>
      <c r="I282" s="31" t="s">
        <v>690</v>
      </c>
      <c r="J282" s="21">
        <v>987.97760665772057</v>
      </c>
      <c r="K282" s="31" t="s">
        <v>690</v>
      </c>
    </row>
    <row r="283" spans="1:11" outlineLevel="1" x14ac:dyDescent="0.25">
      <c r="A283" s="27" t="s">
        <v>458</v>
      </c>
      <c r="B283" s="27" t="s">
        <v>23</v>
      </c>
      <c r="C283" s="27" t="s">
        <v>38</v>
      </c>
      <c r="D283" s="27"/>
      <c r="E283" s="31" t="s">
        <v>690</v>
      </c>
      <c r="F283" s="27"/>
      <c r="G283" s="31" t="s">
        <v>690</v>
      </c>
      <c r="H283" s="27"/>
      <c r="I283" s="31" t="s">
        <v>690</v>
      </c>
      <c r="J283" s="21">
        <v>0</v>
      </c>
      <c r="K283" s="31" t="s">
        <v>690</v>
      </c>
    </row>
    <row r="284" spans="1:11" outlineLevel="1" x14ac:dyDescent="0.25">
      <c r="A284" s="27" t="s">
        <v>459</v>
      </c>
      <c r="B284" s="27" t="s">
        <v>460</v>
      </c>
      <c r="C284" s="27" t="s">
        <v>38</v>
      </c>
      <c r="D284" s="21">
        <v>0.11243079</v>
      </c>
      <c r="E284" s="31" t="s">
        <v>690</v>
      </c>
      <c r="F284" s="21">
        <v>0.1169763668397</v>
      </c>
      <c r="G284" s="31" t="s">
        <v>690</v>
      </c>
      <c r="H284" s="21">
        <v>0.12161564954856251</v>
      </c>
      <c r="I284" s="31" t="s">
        <v>690</v>
      </c>
      <c r="J284" s="21">
        <v>0.3510228063882625</v>
      </c>
      <c r="K284" s="31" t="s">
        <v>690</v>
      </c>
    </row>
    <row r="285" spans="1:11" outlineLevel="1" x14ac:dyDescent="0.25">
      <c r="A285" s="27" t="s">
        <v>461</v>
      </c>
      <c r="B285" s="27" t="s">
        <v>23</v>
      </c>
      <c r="C285" s="27" t="s">
        <v>38</v>
      </c>
      <c r="D285" s="27"/>
      <c r="E285" s="31" t="s">
        <v>690</v>
      </c>
      <c r="F285" s="27"/>
      <c r="G285" s="31" t="s">
        <v>690</v>
      </c>
      <c r="H285" s="27"/>
      <c r="I285" s="31" t="s">
        <v>690</v>
      </c>
      <c r="J285" s="21">
        <v>0</v>
      </c>
      <c r="K285" s="31" t="s">
        <v>690</v>
      </c>
    </row>
    <row r="286" spans="1:11" ht="30" outlineLevel="1" x14ac:dyDescent="0.25">
      <c r="A286" s="27" t="s">
        <v>462</v>
      </c>
      <c r="B286" s="27" t="s">
        <v>463</v>
      </c>
      <c r="C286" s="27" t="s">
        <v>38</v>
      </c>
      <c r="D286" s="27"/>
      <c r="E286" s="31" t="s">
        <v>690</v>
      </c>
      <c r="F286" s="27"/>
      <c r="G286" s="31" t="s">
        <v>690</v>
      </c>
      <c r="H286" s="27"/>
      <c r="I286" s="31" t="s">
        <v>690</v>
      </c>
      <c r="J286" s="21">
        <v>0</v>
      </c>
      <c r="K286" s="31" t="s">
        <v>690</v>
      </c>
    </row>
    <row r="287" spans="1:11" outlineLevel="1" x14ac:dyDescent="0.25">
      <c r="A287" s="27" t="s">
        <v>464</v>
      </c>
      <c r="B287" s="27" t="s">
        <v>23</v>
      </c>
      <c r="C287" s="27" t="s">
        <v>38</v>
      </c>
      <c r="D287" s="27"/>
      <c r="E287" s="31" t="s">
        <v>690</v>
      </c>
      <c r="F287" s="27"/>
      <c r="G287" s="31" t="s">
        <v>690</v>
      </c>
      <c r="H287" s="27"/>
      <c r="I287" s="31" t="s">
        <v>690</v>
      </c>
      <c r="J287" s="21">
        <v>0</v>
      </c>
      <c r="K287" s="31" t="s">
        <v>690</v>
      </c>
    </row>
    <row r="288" spans="1:11" outlineLevel="1" x14ac:dyDescent="0.25">
      <c r="A288" s="27" t="s">
        <v>465</v>
      </c>
      <c r="B288" s="27" t="s">
        <v>466</v>
      </c>
      <c r="C288" s="27" t="s">
        <v>38</v>
      </c>
      <c r="D288" s="21">
        <v>321.37516506314802</v>
      </c>
      <c r="E288" s="31" t="s">
        <v>690</v>
      </c>
      <c r="F288" s="21">
        <v>334.36836298665111</v>
      </c>
      <c r="G288" s="31" t="s">
        <v>690</v>
      </c>
      <c r="H288" s="21">
        <v>347.62941226270169</v>
      </c>
      <c r="I288" s="31" t="s">
        <v>690</v>
      </c>
      <c r="J288" s="21">
        <v>1003.3729403125008</v>
      </c>
      <c r="K288" s="31" t="s">
        <v>690</v>
      </c>
    </row>
    <row r="289" spans="1:11" outlineLevel="1" x14ac:dyDescent="0.25">
      <c r="A289" s="27" t="s">
        <v>467</v>
      </c>
      <c r="B289" s="27" t="s">
        <v>23</v>
      </c>
      <c r="C289" s="27" t="s">
        <v>38</v>
      </c>
      <c r="D289" s="27"/>
      <c r="E289" s="31" t="s">
        <v>690</v>
      </c>
      <c r="F289" s="27"/>
      <c r="G289" s="31" t="s">
        <v>690</v>
      </c>
      <c r="H289" s="27"/>
      <c r="I289" s="31" t="s">
        <v>690</v>
      </c>
      <c r="J289" s="21">
        <v>0</v>
      </c>
      <c r="K289" s="31" t="s">
        <v>690</v>
      </c>
    </row>
    <row r="290" spans="1:11" outlineLevel="1" x14ac:dyDescent="0.25">
      <c r="A290" s="27" t="s">
        <v>468</v>
      </c>
      <c r="B290" s="27" t="s">
        <v>469</v>
      </c>
      <c r="C290" s="27" t="s">
        <v>38</v>
      </c>
      <c r="D290" s="21">
        <v>8.3281478009721699</v>
      </c>
      <c r="E290" s="31" t="s">
        <v>690</v>
      </c>
      <c r="F290" s="21">
        <v>8.6648548165654748</v>
      </c>
      <c r="G290" s="31" t="s">
        <v>690</v>
      </c>
      <c r="H290" s="21">
        <v>9.0085029585904621</v>
      </c>
      <c r="I290" s="31" t="s">
        <v>690</v>
      </c>
      <c r="J290" s="21">
        <v>26.001505576128107</v>
      </c>
      <c r="K290" s="31" t="s">
        <v>690</v>
      </c>
    </row>
    <row r="291" spans="1:11" outlineLevel="1" x14ac:dyDescent="0.25">
      <c r="A291" s="27" t="s">
        <v>470</v>
      </c>
      <c r="B291" s="27" t="s">
        <v>23</v>
      </c>
      <c r="C291" s="27" t="s">
        <v>38</v>
      </c>
      <c r="D291" s="27"/>
      <c r="E291" s="31" t="s">
        <v>690</v>
      </c>
      <c r="F291" s="27"/>
      <c r="G291" s="31" t="s">
        <v>690</v>
      </c>
      <c r="H291" s="27"/>
      <c r="I291" s="31" t="s">
        <v>690</v>
      </c>
      <c r="J291" s="21">
        <v>0</v>
      </c>
      <c r="K291" s="31" t="s">
        <v>690</v>
      </c>
    </row>
    <row r="292" spans="1:11" outlineLevel="1" x14ac:dyDescent="0.25">
      <c r="A292" s="27" t="s">
        <v>471</v>
      </c>
      <c r="B292" s="27" t="s">
        <v>472</v>
      </c>
      <c r="C292" s="27" t="s">
        <v>38</v>
      </c>
      <c r="D292" s="21">
        <v>35.3843718431905</v>
      </c>
      <c r="E292" s="31" t="s">
        <v>690</v>
      </c>
      <c r="F292" s="21">
        <v>36.799746716918122</v>
      </c>
      <c r="G292" s="31" t="s">
        <v>690</v>
      </c>
      <c r="H292" s="21">
        <v>38.271736585594851</v>
      </c>
      <c r="I292" s="31" t="s">
        <v>690</v>
      </c>
      <c r="J292" s="21">
        <v>110.45585514570348</v>
      </c>
      <c r="K292" s="31" t="s">
        <v>690</v>
      </c>
    </row>
    <row r="293" spans="1:11" outlineLevel="1" x14ac:dyDescent="0.25">
      <c r="A293" s="27" t="s">
        <v>473</v>
      </c>
      <c r="B293" s="27" t="s">
        <v>23</v>
      </c>
      <c r="C293" s="27" t="s">
        <v>38</v>
      </c>
      <c r="D293" s="27"/>
      <c r="E293" s="31" t="s">
        <v>690</v>
      </c>
      <c r="F293" s="27"/>
      <c r="G293" s="31" t="s">
        <v>690</v>
      </c>
      <c r="H293" s="27"/>
      <c r="I293" s="31" t="s">
        <v>690</v>
      </c>
      <c r="J293" s="21">
        <v>0</v>
      </c>
      <c r="K293" s="31" t="s">
        <v>690</v>
      </c>
    </row>
    <row r="294" spans="1:11" outlineLevel="1" x14ac:dyDescent="0.25">
      <c r="A294" s="27" t="s">
        <v>474</v>
      </c>
      <c r="B294" s="27" t="s">
        <v>475</v>
      </c>
      <c r="C294" s="27" t="s">
        <v>38</v>
      </c>
      <c r="D294" s="27"/>
      <c r="E294" s="31" t="s">
        <v>690</v>
      </c>
      <c r="F294" s="27"/>
      <c r="G294" s="31" t="s">
        <v>690</v>
      </c>
      <c r="H294" s="27"/>
      <c r="I294" s="31" t="s">
        <v>690</v>
      </c>
      <c r="J294" s="21">
        <v>0</v>
      </c>
      <c r="K294" s="31" t="s">
        <v>690</v>
      </c>
    </row>
    <row r="295" spans="1:11" outlineLevel="1" x14ac:dyDescent="0.25">
      <c r="A295" s="27" t="s">
        <v>476</v>
      </c>
      <c r="B295" s="27" t="s">
        <v>23</v>
      </c>
      <c r="C295" s="27" t="s">
        <v>38</v>
      </c>
      <c r="D295" s="27"/>
      <c r="E295" s="31" t="s">
        <v>690</v>
      </c>
      <c r="F295" s="27"/>
      <c r="G295" s="31" t="s">
        <v>690</v>
      </c>
      <c r="H295" s="27"/>
      <c r="I295" s="31" t="s">
        <v>690</v>
      </c>
      <c r="J295" s="21">
        <v>0</v>
      </c>
      <c r="K295" s="31" t="s">
        <v>690</v>
      </c>
    </row>
    <row r="296" spans="1:11" ht="30" outlineLevel="1" x14ac:dyDescent="0.25">
      <c r="A296" s="27" t="s">
        <v>477</v>
      </c>
      <c r="B296" s="27" t="s">
        <v>478</v>
      </c>
      <c r="C296" s="27" t="s">
        <v>38</v>
      </c>
      <c r="D296" s="27"/>
      <c r="E296" s="31" t="s">
        <v>690</v>
      </c>
      <c r="F296" s="27"/>
      <c r="G296" s="31" t="s">
        <v>690</v>
      </c>
      <c r="H296" s="27"/>
      <c r="I296" s="31" t="s">
        <v>690</v>
      </c>
      <c r="J296" s="21">
        <v>0</v>
      </c>
      <c r="K296" s="31" t="s">
        <v>690</v>
      </c>
    </row>
    <row r="297" spans="1:11" outlineLevel="1" x14ac:dyDescent="0.25">
      <c r="A297" s="27" t="s">
        <v>479</v>
      </c>
      <c r="B297" s="27" t="s">
        <v>23</v>
      </c>
      <c r="C297" s="27" t="s">
        <v>38</v>
      </c>
      <c r="D297" s="27"/>
      <c r="E297" s="31" t="s">
        <v>690</v>
      </c>
      <c r="F297" s="27"/>
      <c r="G297" s="31" t="s">
        <v>690</v>
      </c>
      <c r="H297" s="27"/>
      <c r="I297" s="31" t="s">
        <v>690</v>
      </c>
      <c r="J297" s="21">
        <v>0</v>
      </c>
      <c r="K297" s="31" t="s">
        <v>690</v>
      </c>
    </row>
    <row r="298" spans="1:11" outlineLevel="1" x14ac:dyDescent="0.25">
      <c r="A298" s="27" t="s">
        <v>480</v>
      </c>
      <c r="B298" s="27" t="s">
        <v>481</v>
      </c>
      <c r="C298" s="27" t="s">
        <v>38</v>
      </c>
      <c r="D298" s="21">
        <v>145.06269372118442</v>
      </c>
      <c r="E298" s="31" t="s">
        <v>690</v>
      </c>
      <c r="F298" s="21">
        <v>150.86520147003179</v>
      </c>
      <c r="G298" s="31" t="s">
        <v>690</v>
      </c>
      <c r="H298" s="21">
        <v>156.89980952883306</v>
      </c>
      <c r="I298" s="31" t="s">
        <v>690</v>
      </c>
      <c r="J298" s="21">
        <v>452.82770472004927</v>
      </c>
      <c r="K298" s="31" t="s">
        <v>690</v>
      </c>
    </row>
    <row r="299" spans="1:11" outlineLevel="1" x14ac:dyDescent="0.25">
      <c r="A299" s="27" t="s">
        <v>482</v>
      </c>
      <c r="B299" s="27" t="s">
        <v>23</v>
      </c>
      <c r="C299" s="27" t="s">
        <v>38</v>
      </c>
      <c r="D299" s="27"/>
      <c r="E299" s="31" t="s">
        <v>690</v>
      </c>
      <c r="F299" s="27"/>
      <c r="G299" s="31" t="s">
        <v>690</v>
      </c>
      <c r="H299" s="27"/>
      <c r="I299" s="31" t="s">
        <v>690</v>
      </c>
      <c r="J299" s="21">
        <v>0</v>
      </c>
      <c r="K299" s="31" t="s">
        <v>690</v>
      </c>
    </row>
    <row r="300" spans="1:11" ht="45" outlineLevel="1" x14ac:dyDescent="0.25">
      <c r="A300" s="27" t="s">
        <v>483</v>
      </c>
      <c r="B300" s="27" t="s">
        <v>484</v>
      </c>
      <c r="C300" s="27" t="s">
        <v>12</v>
      </c>
      <c r="D300" s="21">
        <v>0.97199999999999998</v>
      </c>
      <c r="E300" s="31" t="s">
        <v>690</v>
      </c>
      <c r="F300" s="21">
        <v>0.97232388311402207</v>
      </c>
      <c r="G300" s="31" t="s">
        <v>690</v>
      </c>
      <c r="H300" s="21">
        <v>0.9719811590431221</v>
      </c>
      <c r="I300" s="31" t="s">
        <v>690</v>
      </c>
      <c r="J300" s="21">
        <v>0.97210121613146561</v>
      </c>
      <c r="K300" s="31" t="s">
        <v>690</v>
      </c>
    </row>
    <row r="301" spans="1:11" ht="30" outlineLevel="1" x14ac:dyDescent="0.25">
      <c r="A301" s="27" t="s">
        <v>485</v>
      </c>
      <c r="B301" s="27" t="s">
        <v>486</v>
      </c>
      <c r="C301" s="27" t="s">
        <v>12</v>
      </c>
      <c r="D301" s="21">
        <v>0</v>
      </c>
      <c r="E301" s="31" t="s">
        <v>690</v>
      </c>
      <c r="F301" s="21">
        <v>0</v>
      </c>
      <c r="G301" s="31" t="s">
        <v>690</v>
      </c>
      <c r="H301" s="21">
        <v>0</v>
      </c>
      <c r="I301" s="31" t="s">
        <v>690</v>
      </c>
      <c r="J301" s="21">
        <v>0</v>
      </c>
      <c r="K301" s="31" t="s">
        <v>690</v>
      </c>
    </row>
    <row r="302" spans="1:11" ht="30" outlineLevel="1" x14ac:dyDescent="0.25">
      <c r="A302" s="27" t="s">
        <v>487</v>
      </c>
      <c r="B302" s="27" t="s">
        <v>488</v>
      </c>
      <c r="C302" s="27" t="s">
        <v>12</v>
      </c>
      <c r="D302" s="27"/>
      <c r="E302" s="31" t="s">
        <v>690</v>
      </c>
      <c r="F302" s="27"/>
      <c r="G302" s="31" t="s">
        <v>690</v>
      </c>
      <c r="H302" s="27"/>
      <c r="I302" s="31" t="s">
        <v>690</v>
      </c>
      <c r="J302" s="21">
        <v>0</v>
      </c>
      <c r="K302" s="31" t="s">
        <v>690</v>
      </c>
    </row>
    <row r="303" spans="1:11" ht="30" outlineLevel="1" x14ac:dyDescent="0.25">
      <c r="A303" s="27" t="s">
        <v>489</v>
      </c>
      <c r="B303" s="27" t="s">
        <v>490</v>
      </c>
      <c r="C303" s="27" t="s">
        <v>12</v>
      </c>
      <c r="D303" s="27"/>
      <c r="E303" s="31" t="s">
        <v>690</v>
      </c>
      <c r="F303" s="27"/>
      <c r="G303" s="31" t="s">
        <v>690</v>
      </c>
      <c r="H303" s="27"/>
      <c r="I303" s="31" t="s">
        <v>690</v>
      </c>
      <c r="J303" s="21">
        <v>0</v>
      </c>
      <c r="K303" s="31" t="s">
        <v>690</v>
      </c>
    </row>
    <row r="304" spans="1:11" ht="30" outlineLevel="1" x14ac:dyDescent="0.25">
      <c r="A304" s="27" t="s">
        <v>491</v>
      </c>
      <c r="B304" s="27" t="s">
        <v>492</v>
      </c>
      <c r="C304" s="27" t="s">
        <v>12</v>
      </c>
      <c r="D304" s="27"/>
      <c r="E304" s="31" t="s">
        <v>690</v>
      </c>
      <c r="F304" s="27"/>
      <c r="G304" s="31" t="s">
        <v>690</v>
      </c>
      <c r="H304" s="27"/>
      <c r="I304" s="31" t="s">
        <v>690</v>
      </c>
      <c r="J304" s="21">
        <v>0</v>
      </c>
      <c r="K304" s="31" t="s">
        <v>690</v>
      </c>
    </row>
    <row r="305" spans="1:11" outlineLevel="1" x14ac:dyDescent="0.25">
      <c r="A305" s="27" t="s">
        <v>493</v>
      </c>
      <c r="B305" s="27" t="s">
        <v>494</v>
      </c>
      <c r="C305" s="27" t="s">
        <v>12</v>
      </c>
      <c r="D305" s="27"/>
      <c r="E305" s="31" t="s">
        <v>690</v>
      </c>
      <c r="F305" s="27"/>
      <c r="G305" s="31" t="s">
        <v>690</v>
      </c>
      <c r="H305" s="27"/>
      <c r="I305" s="31" t="s">
        <v>690</v>
      </c>
      <c r="J305" s="21">
        <v>0</v>
      </c>
      <c r="K305" s="31" t="s">
        <v>690</v>
      </c>
    </row>
    <row r="306" spans="1:11" outlineLevel="1" x14ac:dyDescent="0.25">
      <c r="A306" s="27" t="s">
        <v>495</v>
      </c>
      <c r="B306" s="27" t="s">
        <v>496</v>
      </c>
      <c r="C306" s="27" t="s">
        <v>12</v>
      </c>
      <c r="D306" s="27"/>
      <c r="E306" s="31" t="s">
        <v>690</v>
      </c>
      <c r="F306" s="27"/>
      <c r="G306" s="31" t="s">
        <v>690</v>
      </c>
      <c r="H306" s="27"/>
      <c r="I306" s="31" t="s">
        <v>690</v>
      </c>
      <c r="J306" s="21">
        <v>0</v>
      </c>
      <c r="K306" s="31" t="s">
        <v>690</v>
      </c>
    </row>
    <row r="307" spans="1:11" ht="30" outlineLevel="1" x14ac:dyDescent="0.25">
      <c r="A307" s="27" t="s">
        <v>497</v>
      </c>
      <c r="B307" s="27" t="s">
        <v>498</v>
      </c>
      <c r="C307" s="27" t="s">
        <v>12</v>
      </c>
      <c r="D307" s="27"/>
      <c r="E307" s="31" t="s">
        <v>690</v>
      </c>
      <c r="F307" s="27"/>
      <c r="G307" s="31" t="s">
        <v>690</v>
      </c>
      <c r="H307" s="27"/>
      <c r="I307" s="31" t="s">
        <v>690</v>
      </c>
      <c r="J307" s="21">
        <v>0</v>
      </c>
      <c r="K307" s="31" t="s">
        <v>690</v>
      </c>
    </row>
    <row r="308" spans="1:11" outlineLevel="1" x14ac:dyDescent="0.25">
      <c r="A308" s="27" t="s">
        <v>499</v>
      </c>
      <c r="B308" s="27" t="s">
        <v>500</v>
      </c>
      <c r="C308" s="27" t="s">
        <v>12</v>
      </c>
      <c r="D308" s="36">
        <v>0.97199999999999998</v>
      </c>
      <c r="E308" s="31" t="s">
        <v>690</v>
      </c>
      <c r="F308" s="36">
        <v>0.97232388311402207</v>
      </c>
      <c r="G308" s="31" t="s">
        <v>690</v>
      </c>
      <c r="H308" s="36">
        <v>0.9719811590431221</v>
      </c>
      <c r="I308" s="31" t="s">
        <v>690</v>
      </c>
      <c r="J308" s="36">
        <v>0.97210121613146561</v>
      </c>
      <c r="K308" s="31" t="s">
        <v>690</v>
      </c>
    </row>
    <row r="309" spans="1:11" outlineLevel="1" x14ac:dyDescent="0.25">
      <c r="A309" s="27" t="s">
        <v>501</v>
      </c>
      <c r="B309" s="27" t="s">
        <v>502</v>
      </c>
      <c r="C309" s="27" t="s">
        <v>12</v>
      </c>
      <c r="D309" s="27"/>
      <c r="E309" s="31" t="s">
        <v>690</v>
      </c>
      <c r="F309" s="27"/>
      <c r="G309" s="31" t="s">
        <v>690</v>
      </c>
      <c r="H309" s="27"/>
      <c r="I309" s="31" t="s">
        <v>690</v>
      </c>
      <c r="J309" s="21">
        <v>0</v>
      </c>
      <c r="K309" s="31" t="s">
        <v>690</v>
      </c>
    </row>
    <row r="310" spans="1:11" ht="30" outlineLevel="1" x14ac:dyDescent="0.25">
      <c r="A310" s="27" t="s">
        <v>503</v>
      </c>
      <c r="B310" s="27" t="s">
        <v>504</v>
      </c>
      <c r="C310" s="27" t="s">
        <v>12</v>
      </c>
      <c r="D310" s="21">
        <v>0</v>
      </c>
      <c r="E310" s="31" t="s">
        <v>690</v>
      </c>
      <c r="F310" s="21">
        <v>0</v>
      </c>
      <c r="G310" s="31" t="s">
        <v>690</v>
      </c>
      <c r="H310" s="21">
        <v>0</v>
      </c>
      <c r="I310" s="31" t="s">
        <v>690</v>
      </c>
      <c r="J310" s="21">
        <v>0</v>
      </c>
      <c r="K310" s="31" t="s">
        <v>690</v>
      </c>
    </row>
    <row r="311" spans="1:11" outlineLevel="1" x14ac:dyDescent="0.25">
      <c r="A311" s="27" t="s">
        <v>505</v>
      </c>
      <c r="B311" s="27" t="s">
        <v>77</v>
      </c>
      <c r="C311" s="27" t="s">
        <v>12</v>
      </c>
      <c r="D311" s="27"/>
      <c r="E311" s="31" t="s">
        <v>690</v>
      </c>
      <c r="F311" s="27"/>
      <c r="G311" s="31" t="s">
        <v>690</v>
      </c>
      <c r="H311" s="27"/>
      <c r="I311" s="31" t="s">
        <v>690</v>
      </c>
      <c r="J311" s="21">
        <v>0</v>
      </c>
      <c r="K311" s="31" t="s">
        <v>690</v>
      </c>
    </row>
    <row r="312" spans="1:11" outlineLevel="1" x14ac:dyDescent="0.25">
      <c r="A312" s="27" t="s">
        <v>506</v>
      </c>
      <c r="B312" s="27" t="s">
        <v>79</v>
      </c>
      <c r="C312" s="27" t="s">
        <v>12</v>
      </c>
      <c r="D312" s="27"/>
      <c r="E312" s="31" t="s">
        <v>690</v>
      </c>
      <c r="F312" s="27"/>
      <c r="G312" s="31" t="s">
        <v>690</v>
      </c>
      <c r="H312" s="27"/>
      <c r="I312" s="31" t="s">
        <v>690</v>
      </c>
      <c r="J312" s="21">
        <v>0</v>
      </c>
      <c r="K312" s="31" t="s">
        <v>690</v>
      </c>
    </row>
    <row r="313" spans="1:11" x14ac:dyDescent="0.25">
      <c r="A313" s="45" t="s">
        <v>507</v>
      </c>
      <c r="B313" s="46"/>
      <c r="C313" s="46"/>
      <c r="D313" s="46"/>
      <c r="E313" s="46"/>
      <c r="F313" s="46"/>
      <c r="G313" s="46"/>
      <c r="H313" s="46"/>
      <c r="I313" s="46"/>
      <c r="J313" s="46"/>
      <c r="K313" s="47"/>
    </row>
    <row r="314" spans="1:11" ht="30" outlineLevel="1" x14ac:dyDescent="0.25">
      <c r="A314" s="27" t="s">
        <v>508</v>
      </c>
      <c r="B314" s="27" t="s">
        <v>509</v>
      </c>
      <c r="C314" s="27" t="s">
        <v>241</v>
      </c>
      <c r="D314" s="27" t="s">
        <v>510</v>
      </c>
      <c r="E314" s="27" t="s">
        <v>510</v>
      </c>
      <c r="F314" s="27" t="s">
        <v>510</v>
      </c>
      <c r="G314" s="27" t="s">
        <v>510</v>
      </c>
      <c r="H314" s="27" t="s">
        <v>510</v>
      </c>
      <c r="I314" s="27" t="s">
        <v>510</v>
      </c>
      <c r="J314" s="27" t="s">
        <v>510</v>
      </c>
      <c r="K314" s="27" t="s">
        <v>510</v>
      </c>
    </row>
    <row r="315" spans="1:11" outlineLevel="1" x14ac:dyDescent="0.25">
      <c r="A315" s="27" t="s">
        <v>511</v>
      </c>
      <c r="B315" s="27" t="s">
        <v>512</v>
      </c>
      <c r="C315" s="27" t="s">
        <v>15</v>
      </c>
      <c r="D315" s="27"/>
      <c r="E315" s="31" t="s">
        <v>690</v>
      </c>
      <c r="F315" s="27"/>
      <c r="G315" s="31" t="s">
        <v>690</v>
      </c>
      <c r="H315" s="27"/>
      <c r="I315" s="31" t="s">
        <v>690</v>
      </c>
      <c r="J315" s="27"/>
      <c r="K315" s="31" t="s">
        <v>690</v>
      </c>
    </row>
    <row r="316" spans="1:11" outlineLevel="1" x14ac:dyDescent="0.25">
      <c r="A316" s="27" t="s">
        <v>513</v>
      </c>
      <c r="B316" s="27" t="s">
        <v>514</v>
      </c>
      <c r="C316" s="27" t="s">
        <v>515</v>
      </c>
      <c r="D316" s="27"/>
      <c r="E316" s="31" t="s">
        <v>690</v>
      </c>
      <c r="F316" s="27"/>
      <c r="G316" s="31" t="s">
        <v>690</v>
      </c>
      <c r="H316" s="27"/>
      <c r="I316" s="31" t="s">
        <v>690</v>
      </c>
      <c r="J316" s="27"/>
      <c r="K316" s="31" t="s">
        <v>690</v>
      </c>
    </row>
    <row r="317" spans="1:11" outlineLevel="1" x14ac:dyDescent="0.25">
      <c r="A317" s="27" t="s">
        <v>516</v>
      </c>
      <c r="B317" s="27" t="s">
        <v>517</v>
      </c>
      <c r="C317" s="27" t="s">
        <v>15</v>
      </c>
      <c r="D317" s="27"/>
      <c r="E317" s="31" t="s">
        <v>690</v>
      </c>
      <c r="F317" s="27"/>
      <c r="G317" s="31" t="s">
        <v>690</v>
      </c>
      <c r="H317" s="27"/>
      <c r="I317" s="31" t="s">
        <v>690</v>
      </c>
      <c r="J317" s="27"/>
      <c r="K317" s="31" t="s">
        <v>690</v>
      </c>
    </row>
    <row r="318" spans="1:11" outlineLevel="1" x14ac:dyDescent="0.25">
      <c r="A318" s="27" t="s">
        <v>518</v>
      </c>
      <c r="B318" s="27" t="s">
        <v>519</v>
      </c>
      <c r="C318" s="27" t="s">
        <v>515</v>
      </c>
      <c r="D318" s="27"/>
      <c r="E318" s="31" t="s">
        <v>690</v>
      </c>
      <c r="F318" s="27"/>
      <c r="G318" s="31" t="s">
        <v>690</v>
      </c>
      <c r="H318" s="27"/>
      <c r="I318" s="31" t="s">
        <v>690</v>
      </c>
      <c r="J318" s="27"/>
      <c r="K318" s="31" t="s">
        <v>690</v>
      </c>
    </row>
    <row r="319" spans="1:11" outlineLevel="1" x14ac:dyDescent="0.25">
      <c r="A319" s="27" t="s">
        <v>520</v>
      </c>
      <c r="B319" s="27" t="s">
        <v>521</v>
      </c>
      <c r="C319" s="27" t="s">
        <v>522</v>
      </c>
      <c r="D319" s="27"/>
      <c r="E319" s="31" t="s">
        <v>690</v>
      </c>
      <c r="F319" s="27"/>
      <c r="G319" s="31" t="s">
        <v>690</v>
      </c>
      <c r="H319" s="27"/>
      <c r="I319" s="31" t="s">
        <v>690</v>
      </c>
      <c r="J319" s="27"/>
      <c r="K319" s="31" t="s">
        <v>690</v>
      </c>
    </row>
    <row r="320" spans="1:11" outlineLevel="1" x14ac:dyDescent="0.25">
      <c r="A320" s="27" t="s">
        <v>523</v>
      </c>
      <c r="B320" s="27" t="s">
        <v>524</v>
      </c>
      <c r="C320" s="27" t="s">
        <v>241</v>
      </c>
      <c r="D320" s="27" t="s">
        <v>510</v>
      </c>
      <c r="E320" s="27" t="s">
        <v>510</v>
      </c>
      <c r="F320" s="27" t="s">
        <v>510</v>
      </c>
      <c r="G320" s="27" t="s">
        <v>510</v>
      </c>
      <c r="H320" s="27" t="s">
        <v>510</v>
      </c>
      <c r="I320" s="27" t="s">
        <v>510</v>
      </c>
      <c r="J320" s="27" t="s">
        <v>510</v>
      </c>
      <c r="K320" s="27" t="s">
        <v>510</v>
      </c>
    </row>
    <row r="321" spans="1:11" outlineLevel="1" x14ac:dyDescent="0.25">
      <c r="A321" s="27" t="s">
        <v>525</v>
      </c>
      <c r="B321" s="27" t="s">
        <v>526</v>
      </c>
      <c r="C321" s="27" t="s">
        <v>527</v>
      </c>
      <c r="D321" s="27"/>
      <c r="E321" s="31" t="s">
        <v>690</v>
      </c>
      <c r="F321" s="27"/>
      <c r="G321" s="31" t="s">
        <v>690</v>
      </c>
      <c r="H321" s="27"/>
      <c r="I321" s="31" t="s">
        <v>690</v>
      </c>
      <c r="J321" s="27"/>
      <c r="K321" s="31" t="s">
        <v>690</v>
      </c>
    </row>
    <row r="322" spans="1:11" outlineLevel="1" x14ac:dyDescent="0.25">
      <c r="A322" s="27" t="s">
        <v>528</v>
      </c>
      <c r="B322" s="27" t="s">
        <v>529</v>
      </c>
      <c r="C322" s="27" t="s">
        <v>16</v>
      </c>
      <c r="D322" s="27"/>
      <c r="E322" s="31" t="s">
        <v>690</v>
      </c>
      <c r="F322" s="27"/>
      <c r="G322" s="31" t="s">
        <v>690</v>
      </c>
      <c r="H322" s="27"/>
      <c r="I322" s="31" t="s">
        <v>690</v>
      </c>
      <c r="J322" s="27"/>
      <c r="K322" s="31" t="s">
        <v>690</v>
      </c>
    </row>
    <row r="323" spans="1:11" outlineLevel="1" x14ac:dyDescent="0.25">
      <c r="A323" s="27" t="s">
        <v>530</v>
      </c>
      <c r="B323" s="27" t="s">
        <v>531</v>
      </c>
      <c r="C323" s="27" t="s">
        <v>241</v>
      </c>
      <c r="D323" s="27" t="s">
        <v>532</v>
      </c>
      <c r="E323" s="27" t="s">
        <v>510</v>
      </c>
      <c r="F323" s="27" t="s">
        <v>510</v>
      </c>
      <c r="G323" s="27" t="s">
        <v>510</v>
      </c>
      <c r="H323" s="27" t="s">
        <v>510</v>
      </c>
      <c r="I323" s="27" t="s">
        <v>510</v>
      </c>
      <c r="J323" s="27" t="s">
        <v>510</v>
      </c>
      <c r="K323" s="27" t="s">
        <v>510</v>
      </c>
    </row>
    <row r="324" spans="1:11" outlineLevel="1" x14ac:dyDescent="0.25">
      <c r="A324" s="27" t="s">
        <v>533</v>
      </c>
      <c r="B324" s="27" t="s">
        <v>526</v>
      </c>
      <c r="C324" s="27" t="s">
        <v>534</v>
      </c>
      <c r="D324" s="27"/>
      <c r="E324" s="31" t="s">
        <v>690</v>
      </c>
      <c r="F324" s="27"/>
      <c r="G324" s="31" t="s">
        <v>690</v>
      </c>
      <c r="H324" s="27"/>
      <c r="I324" s="31" t="s">
        <v>690</v>
      </c>
      <c r="J324" s="27"/>
      <c r="K324" s="31" t="s">
        <v>690</v>
      </c>
    </row>
    <row r="325" spans="1:11" outlineLevel="1" x14ac:dyDescent="0.25">
      <c r="A325" s="27" t="s">
        <v>535</v>
      </c>
      <c r="B325" s="27" t="s">
        <v>536</v>
      </c>
      <c r="C325" s="27" t="s">
        <v>15</v>
      </c>
      <c r="D325" s="27"/>
      <c r="E325" s="31" t="s">
        <v>690</v>
      </c>
      <c r="F325" s="27"/>
      <c r="G325" s="31" t="s">
        <v>690</v>
      </c>
      <c r="H325" s="27"/>
      <c r="I325" s="31" t="s">
        <v>690</v>
      </c>
      <c r="J325" s="27"/>
      <c r="K325" s="31" t="s">
        <v>690</v>
      </c>
    </row>
    <row r="326" spans="1:11" outlineLevel="1" x14ac:dyDescent="0.25">
      <c r="A326" s="27" t="s">
        <v>537</v>
      </c>
      <c r="B326" s="27" t="s">
        <v>529</v>
      </c>
      <c r="C326" s="27" t="s">
        <v>16</v>
      </c>
      <c r="D326" s="27"/>
      <c r="E326" s="31" t="s">
        <v>690</v>
      </c>
      <c r="F326" s="27"/>
      <c r="G326" s="31" t="s">
        <v>690</v>
      </c>
      <c r="H326" s="27"/>
      <c r="I326" s="31" t="s">
        <v>690</v>
      </c>
      <c r="J326" s="27"/>
      <c r="K326" s="31" t="s">
        <v>690</v>
      </c>
    </row>
    <row r="327" spans="1:11" outlineLevel="1" x14ac:dyDescent="0.25">
      <c r="A327" s="27" t="s">
        <v>538</v>
      </c>
      <c r="B327" s="27" t="s">
        <v>13</v>
      </c>
      <c r="C327" s="27" t="s">
        <v>241</v>
      </c>
      <c r="D327" s="27" t="s">
        <v>510</v>
      </c>
      <c r="E327" s="27" t="s">
        <v>510</v>
      </c>
      <c r="F327" s="27" t="s">
        <v>510</v>
      </c>
      <c r="G327" s="27" t="s">
        <v>510</v>
      </c>
      <c r="H327" s="27" t="s">
        <v>510</v>
      </c>
      <c r="I327" s="27" t="s">
        <v>510</v>
      </c>
      <c r="J327" s="27" t="s">
        <v>510</v>
      </c>
      <c r="K327" s="27" t="s">
        <v>510</v>
      </c>
    </row>
    <row r="328" spans="1:11" outlineLevel="1" x14ac:dyDescent="0.25">
      <c r="A328" s="27" t="s">
        <v>539</v>
      </c>
      <c r="B328" s="27" t="s">
        <v>526</v>
      </c>
      <c r="C328" s="27" t="s">
        <v>522</v>
      </c>
      <c r="D328" s="27"/>
      <c r="E328" s="31" t="s">
        <v>690</v>
      </c>
      <c r="F328" s="27"/>
      <c r="G328" s="31" t="s">
        <v>690</v>
      </c>
      <c r="H328" s="27"/>
      <c r="I328" s="31" t="s">
        <v>690</v>
      </c>
      <c r="J328" s="27"/>
      <c r="K328" s="31" t="s">
        <v>690</v>
      </c>
    </row>
    <row r="329" spans="1:11" outlineLevel="1" x14ac:dyDescent="0.25">
      <c r="A329" s="27" t="s">
        <v>540</v>
      </c>
      <c r="B329" s="27" t="s">
        <v>529</v>
      </c>
      <c r="C329" s="27" t="s">
        <v>16</v>
      </c>
      <c r="D329" s="27"/>
      <c r="E329" s="31" t="s">
        <v>690</v>
      </c>
      <c r="F329" s="27"/>
      <c r="G329" s="31" t="s">
        <v>690</v>
      </c>
      <c r="H329" s="27"/>
      <c r="I329" s="31" t="s">
        <v>690</v>
      </c>
      <c r="J329" s="27"/>
      <c r="K329" s="31" t="s">
        <v>690</v>
      </c>
    </row>
    <row r="330" spans="1:11" outlineLevel="1" x14ac:dyDescent="0.25">
      <c r="A330" s="27" t="s">
        <v>541</v>
      </c>
      <c r="B330" s="27" t="s">
        <v>14</v>
      </c>
      <c r="C330" s="27" t="s">
        <v>241</v>
      </c>
      <c r="D330" s="27" t="s">
        <v>510</v>
      </c>
      <c r="E330" s="27" t="s">
        <v>510</v>
      </c>
      <c r="F330" s="27" t="s">
        <v>510</v>
      </c>
      <c r="G330" s="27" t="s">
        <v>510</v>
      </c>
      <c r="H330" s="27" t="s">
        <v>510</v>
      </c>
      <c r="I330" s="27" t="s">
        <v>510</v>
      </c>
      <c r="J330" s="27" t="s">
        <v>510</v>
      </c>
      <c r="K330" s="27" t="s">
        <v>510</v>
      </c>
    </row>
    <row r="331" spans="1:11" outlineLevel="1" x14ac:dyDescent="0.25">
      <c r="A331" s="27" t="s">
        <v>542</v>
      </c>
      <c r="B331" s="27" t="s">
        <v>526</v>
      </c>
      <c r="C331" s="27" t="s">
        <v>527</v>
      </c>
      <c r="D331" s="27"/>
      <c r="E331" s="31" t="s">
        <v>690</v>
      </c>
      <c r="F331" s="27"/>
      <c r="G331" s="31" t="s">
        <v>690</v>
      </c>
      <c r="H331" s="27"/>
      <c r="I331" s="31" t="s">
        <v>690</v>
      </c>
      <c r="J331" s="27"/>
      <c r="K331" s="31" t="s">
        <v>690</v>
      </c>
    </row>
    <row r="332" spans="1:11" outlineLevel="1" x14ac:dyDescent="0.25">
      <c r="A332" s="27" t="s">
        <v>543</v>
      </c>
      <c r="B332" s="27" t="s">
        <v>536</v>
      </c>
      <c r="C332" s="27" t="s">
        <v>15</v>
      </c>
      <c r="D332" s="27"/>
      <c r="E332" s="31" t="s">
        <v>690</v>
      </c>
      <c r="F332" s="27"/>
      <c r="G332" s="31" t="s">
        <v>690</v>
      </c>
      <c r="H332" s="27"/>
      <c r="I332" s="31" t="s">
        <v>690</v>
      </c>
      <c r="J332" s="27"/>
      <c r="K332" s="31" t="s">
        <v>690</v>
      </c>
    </row>
    <row r="333" spans="1:11" outlineLevel="1" x14ac:dyDescent="0.25">
      <c r="A333" s="27" t="s">
        <v>544</v>
      </c>
      <c r="B333" s="27" t="s">
        <v>529</v>
      </c>
      <c r="C333" s="27" t="s">
        <v>16</v>
      </c>
      <c r="D333" s="27"/>
      <c r="E333" s="31" t="s">
        <v>690</v>
      </c>
      <c r="F333" s="27"/>
      <c r="G333" s="31" t="s">
        <v>690</v>
      </c>
      <c r="H333" s="27"/>
      <c r="I333" s="31" t="s">
        <v>690</v>
      </c>
      <c r="J333" s="27"/>
      <c r="K333" s="31" t="s">
        <v>690</v>
      </c>
    </row>
    <row r="334" spans="1:11" ht="30" outlineLevel="1" x14ac:dyDescent="0.25">
      <c r="A334" s="27" t="s">
        <v>545</v>
      </c>
      <c r="B334" s="27" t="s">
        <v>546</v>
      </c>
      <c r="C334" s="27" t="s">
        <v>241</v>
      </c>
      <c r="D334" s="27" t="s">
        <v>510</v>
      </c>
      <c r="E334" s="27" t="s">
        <v>510</v>
      </c>
      <c r="F334" s="27" t="s">
        <v>510</v>
      </c>
      <c r="G334" s="27" t="s">
        <v>510</v>
      </c>
      <c r="H334" s="27" t="s">
        <v>510</v>
      </c>
      <c r="I334" s="27" t="s">
        <v>510</v>
      </c>
      <c r="J334" s="27" t="s">
        <v>510</v>
      </c>
      <c r="K334" s="27" t="s">
        <v>510</v>
      </c>
    </row>
    <row r="335" spans="1:11" ht="30" outlineLevel="1" x14ac:dyDescent="0.25">
      <c r="A335" s="27" t="s">
        <v>547</v>
      </c>
      <c r="B335" s="27" t="s">
        <v>548</v>
      </c>
      <c r="C335" s="27" t="s">
        <v>522</v>
      </c>
      <c r="D335" s="27"/>
      <c r="E335" s="31" t="s">
        <v>690</v>
      </c>
      <c r="F335" s="27"/>
      <c r="G335" s="31" t="s">
        <v>690</v>
      </c>
      <c r="H335" s="27"/>
      <c r="I335" s="31" t="s">
        <v>690</v>
      </c>
      <c r="J335" s="27"/>
      <c r="K335" s="31" t="s">
        <v>690</v>
      </c>
    </row>
    <row r="336" spans="1:11" ht="30" outlineLevel="1" x14ac:dyDescent="0.25">
      <c r="A336" s="27" t="s">
        <v>549</v>
      </c>
      <c r="B336" s="27" t="s">
        <v>550</v>
      </c>
      <c r="C336" s="27" t="s">
        <v>522</v>
      </c>
      <c r="D336" s="27"/>
      <c r="E336" s="31" t="s">
        <v>690</v>
      </c>
      <c r="F336" s="27"/>
      <c r="G336" s="31" t="s">
        <v>690</v>
      </c>
      <c r="H336" s="27"/>
      <c r="I336" s="31" t="s">
        <v>690</v>
      </c>
      <c r="J336" s="27"/>
      <c r="K336" s="31" t="s">
        <v>690</v>
      </c>
    </row>
    <row r="337" spans="1:11" outlineLevel="1" x14ac:dyDescent="0.25">
      <c r="A337" s="27" t="s">
        <v>551</v>
      </c>
      <c r="B337" s="27" t="s">
        <v>552</v>
      </c>
      <c r="C337" s="27" t="s">
        <v>522</v>
      </c>
      <c r="D337" s="27"/>
      <c r="E337" s="31" t="s">
        <v>690</v>
      </c>
      <c r="F337" s="27"/>
      <c r="G337" s="31" t="s">
        <v>690</v>
      </c>
      <c r="H337" s="27"/>
      <c r="I337" s="31" t="s">
        <v>690</v>
      </c>
      <c r="J337" s="27"/>
      <c r="K337" s="31" t="s">
        <v>690</v>
      </c>
    </row>
    <row r="338" spans="1:11" ht="30" outlineLevel="1" x14ac:dyDescent="0.25">
      <c r="A338" s="27" t="s">
        <v>553</v>
      </c>
      <c r="B338" s="27" t="s">
        <v>554</v>
      </c>
      <c r="C338" s="27" t="s">
        <v>522</v>
      </c>
      <c r="D338" s="27"/>
      <c r="E338" s="31" t="s">
        <v>690</v>
      </c>
      <c r="F338" s="27"/>
      <c r="G338" s="31" t="s">
        <v>690</v>
      </c>
      <c r="H338" s="27"/>
      <c r="I338" s="31" t="s">
        <v>690</v>
      </c>
      <c r="J338" s="27"/>
      <c r="K338" s="31" t="s">
        <v>690</v>
      </c>
    </row>
    <row r="339" spans="1:11" ht="30" outlineLevel="1" x14ac:dyDescent="0.25">
      <c r="A339" s="27" t="s">
        <v>555</v>
      </c>
      <c r="B339" s="27" t="s">
        <v>556</v>
      </c>
      <c r="C339" s="27" t="s">
        <v>522</v>
      </c>
      <c r="D339" s="27"/>
      <c r="E339" s="31" t="s">
        <v>690</v>
      </c>
      <c r="F339" s="27"/>
      <c r="G339" s="31" t="s">
        <v>690</v>
      </c>
      <c r="H339" s="27"/>
      <c r="I339" s="31" t="s">
        <v>690</v>
      </c>
      <c r="J339" s="27"/>
      <c r="K339" s="31" t="s">
        <v>690</v>
      </c>
    </row>
    <row r="340" spans="1:11" ht="30" outlineLevel="1" x14ac:dyDescent="0.25">
      <c r="A340" s="27" t="s">
        <v>557</v>
      </c>
      <c r="B340" s="27" t="s">
        <v>558</v>
      </c>
      <c r="C340" s="27" t="s">
        <v>15</v>
      </c>
      <c r="D340" s="27"/>
      <c r="E340" s="31" t="s">
        <v>690</v>
      </c>
      <c r="F340" s="27"/>
      <c r="G340" s="31" t="s">
        <v>690</v>
      </c>
      <c r="H340" s="27"/>
      <c r="I340" s="31" t="s">
        <v>690</v>
      </c>
      <c r="J340" s="27"/>
      <c r="K340" s="31" t="s">
        <v>690</v>
      </c>
    </row>
    <row r="341" spans="1:11" ht="30" outlineLevel="1" x14ac:dyDescent="0.25">
      <c r="A341" s="27" t="s">
        <v>559</v>
      </c>
      <c r="B341" s="27" t="s">
        <v>560</v>
      </c>
      <c r="C341" s="27" t="s">
        <v>15</v>
      </c>
      <c r="D341" s="27"/>
      <c r="E341" s="31" t="s">
        <v>690</v>
      </c>
      <c r="F341" s="27"/>
      <c r="G341" s="31" t="s">
        <v>690</v>
      </c>
      <c r="H341" s="27"/>
      <c r="I341" s="31" t="s">
        <v>690</v>
      </c>
      <c r="J341" s="27"/>
      <c r="K341" s="31" t="s">
        <v>690</v>
      </c>
    </row>
    <row r="342" spans="1:11" outlineLevel="1" x14ac:dyDescent="0.25">
      <c r="A342" s="27" t="s">
        <v>561</v>
      </c>
      <c r="B342" s="27" t="s">
        <v>552</v>
      </c>
      <c r="C342" s="27" t="s">
        <v>15</v>
      </c>
      <c r="D342" s="27"/>
      <c r="E342" s="31" t="s">
        <v>690</v>
      </c>
      <c r="F342" s="27"/>
      <c r="G342" s="31" t="s">
        <v>690</v>
      </c>
      <c r="H342" s="27"/>
      <c r="I342" s="31" t="s">
        <v>690</v>
      </c>
      <c r="J342" s="27"/>
      <c r="K342" s="31" t="s">
        <v>690</v>
      </c>
    </row>
    <row r="343" spans="1:11" ht="30" outlineLevel="1" x14ac:dyDescent="0.25">
      <c r="A343" s="27" t="s">
        <v>562</v>
      </c>
      <c r="B343" s="27" t="s">
        <v>554</v>
      </c>
      <c r="C343" s="27" t="s">
        <v>15</v>
      </c>
      <c r="D343" s="27"/>
      <c r="E343" s="31" t="s">
        <v>690</v>
      </c>
      <c r="F343" s="27"/>
      <c r="G343" s="31" t="s">
        <v>690</v>
      </c>
      <c r="H343" s="27"/>
      <c r="I343" s="31" t="s">
        <v>690</v>
      </c>
      <c r="J343" s="27"/>
      <c r="K343" s="31" t="s">
        <v>690</v>
      </c>
    </row>
    <row r="344" spans="1:11" ht="30" outlineLevel="1" x14ac:dyDescent="0.25">
      <c r="A344" s="27" t="s">
        <v>563</v>
      </c>
      <c r="B344" s="27" t="s">
        <v>24</v>
      </c>
      <c r="C344" s="27" t="s">
        <v>564</v>
      </c>
      <c r="D344" s="27"/>
      <c r="E344" s="31" t="s">
        <v>690</v>
      </c>
      <c r="F344" s="27"/>
      <c r="G344" s="31" t="s">
        <v>690</v>
      </c>
      <c r="H344" s="27"/>
      <c r="I344" s="31" t="s">
        <v>690</v>
      </c>
      <c r="J344" s="27"/>
      <c r="K344" s="31" t="s">
        <v>690</v>
      </c>
    </row>
    <row r="345" spans="1:11" ht="45" outlineLevel="1" x14ac:dyDescent="0.25">
      <c r="A345" s="27" t="s">
        <v>565</v>
      </c>
      <c r="B345" s="27" t="s">
        <v>566</v>
      </c>
      <c r="C345" s="27" t="s">
        <v>38</v>
      </c>
      <c r="D345" s="27"/>
      <c r="E345" s="31" t="s">
        <v>690</v>
      </c>
      <c r="F345" s="27"/>
      <c r="G345" s="31" t="s">
        <v>690</v>
      </c>
      <c r="H345" s="27"/>
      <c r="I345" s="31" t="s">
        <v>690</v>
      </c>
      <c r="J345" s="27"/>
      <c r="K345" s="31" t="s">
        <v>690</v>
      </c>
    </row>
    <row r="346" spans="1:11" outlineLevel="1" x14ac:dyDescent="0.25">
      <c r="A346" s="27" t="s">
        <v>567</v>
      </c>
      <c r="B346" s="27" t="s">
        <v>568</v>
      </c>
      <c r="C346" s="27" t="s">
        <v>241</v>
      </c>
      <c r="D346" s="27" t="s">
        <v>510</v>
      </c>
      <c r="E346" s="27" t="s">
        <v>510</v>
      </c>
      <c r="F346" s="27" t="s">
        <v>510</v>
      </c>
      <c r="G346" s="27" t="s">
        <v>510</v>
      </c>
      <c r="H346" s="27" t="s">
        <v>510</v>
      </c>
      <c r="I346" s="27" t="s">
        <v>510</v>
      </c>
      <c r="J346" s="27" t="s">
        <v>510</v>
      </c>
      <c r="K346" s="27" t="s">
        <v>510</v>
      </c>
    </row>
    <row r="347" spans="1:11" outlineLevel="1" x14ac:dyDescent="0.25">
      <c r="A347" s="27" t="s">
        <v>569</v>
      </c>
      <c r="B347" s="27" t="s">
        <v>570</v>
      </c>
      <c r="C347" s="27" t="s">
        <v>522</v>
      </c>
      <c r="D347" s="21">
        <v>2136.384</v>
      </c>
      <c r="E347" s="31" t="s">
        <v>690</v>
      </c>
      <c r="F347" s="21">
        <v>2136.384</v>
      </c>
      <c r="G347" s="31" t="s">
        <v>690</v>
      </c>
      <c r="H347" s="21">
        <v>2136.384</v>
      </c>
      <c r="I347" s="31" t="s">
        <v>690</v>
      </c>
      <c r="J347" s="21">
        <v>6409.152</v>
      </c>
      <c r="K347" s="31" t="s">
        <v>690</v>
      </c>
    </row>
    <row r="348" spans="1:11" outlineLevel="1" x14ac:dyDescent="0.25">
      <c r="A348" s="27" t="s">
        <v>571</v>
      </c>
      <c r="B348" s="27" t="s">
        <v>572</v>
      </c>
      <c r="C348" s="27" t="s">
        <v>515</v>
      </c>
      <c r="D348" s="27"/>
      <c r="E348" s="31" t="s">
        <v>690</v>
      </c>
      <c r="F348" s="27"/>
      <c r="G348" s="31" t="s">
        <v>690</v>
      </c>
      <c r="H348" s="27"/>
      <c r="I348" s="31" t="s">
        <v>690</v>
      </c>
      <c r="J348" s="27"/>
      <c r="K348" s="31" t="s">
        <v>690</v>
      </c>
    </row>
    <row r="349" spans="1:11" ht="60" outlineLevel="1" x14ac:dyDescent="0.25">
      <c r="A349" s="27" t="s">
        <v>573</v>
      </c>
      <c r="B349" s="27" t="s">
        <v>574</v>
      </c>
      <c r="C349" s="27" t="s">
        <v>38</v>
      </c>
      <c r="D349" s="21">
        <v>1283.6621716915415</v>
      </c>
      <c r="E349" s="31" t="s">
        <v>690</v>
      </c>
      <c r="F349" s="21">
        <v>1281.2746832930288</v>
      </c>
      <c r="G349" s="31" t="s">
        <v>690</v>
      </c>
      <c r="H349" s="21">
        <v>1335.8028212324343</v>
      </c>
      <c r="I349" s="31" t="s">
        <v>690</v>
      </c>
      <c r="J349" s="21">
        <v>3900.7396762170047</v>
      </c>
      <c r="K349" s="31" t="s">
        <v>690</v>
      </c>
    </row>
    <row r="350" spans="1:11" ht="45" outlineLevel="1" x14ac:dyDescent="0.25">
      <c r="A350" s="27" t="s">
        <v>575</v>
      </c>
      <c r="B350" s="27" t="s">
        <v>576</v>
      </c>
      <c r="C350" s="27" t="s">
        <v>38</v>
      </c>
      <c r="D350" s="27"/>
      <c r="E350" s="31" t="s">
        <v>690</v>
      </c>
      <c r="F350" s="27"/>
      <c r="G350" s="31" t="s">
        <v>690</v>
      </c>
      <c r="H350" s="27"/>
      <c r="I350" s="31" t="s">
        <v>690</v>
      </c>
      <c r="J350" s="27"/>
      <c r="K350" s="31" t="s">
        <v>690</v>
      </c>
    </row>
    <row r="351" spans="1:11" ht="30" outlineLevel="1" x14ac:dyDescent="0.25">
      <c r="A351" s="27" t="s">
        <v>577</v>
      </c>
      <c r="B351" s="27" t="s">
        <v>578</v>
      </c>
      <c r="C351" s="27" t="s">
        <v>241</v>
      </c>
      <c r="D351" s="27" t="s">
        <v>510</v>
      </c>
      <c r="E351" s="27" t="s">
        <v>510</v>
      </c>
      <c r="F351" s="27" t="s">
        <v>510</v>
      </c>
      <c r="G351" s="27" t="s">
        <v>510</v>
      </c>
      <c r="H351" s="27" t="s">
        <v>510</v>
      </c>
      <c r="I351" s="27" t="s">
        <v>510</v>
      </c>
      <c r="J351" s="27" t="s">
        <v>510</v>
      </c>
      <c r="K351" s="27" t="s">
        <v>510</v>
      </c>
    </row>
    <row r="352" spans="1:11" ht="30" outlineLevel="1" x14ac:dyDescent="0.25">
      <c r="A352" s="27" t="s">
        <v>579</v>
      </c>
      <c r="B352" s="27" t="s">
        <v>580</v>
      </c>
      <c r="C352" s="27" t="s">
        <v>15</v>
      </c>
      <c r="D352" s="27"/>
      <c r="E352" s="31" t="s">
        <v>690</v>
      </c>
      <c r="F352" s="27"/>
      <c r="G352" s="31" t="s">
        <v>690</v>
      </c>
      <c r="H352" s="27"/>
      <c r="I352" s="31" t="s">
        <v>690</v>
      </c>
      <c r="J352" s="27"/>
      <c r="K352" s="31" t="s">
        <v>690</v>
      </c>
    </row>
    <row r="353" spans="1:11" ht="60" outlineLevel="1" x14ac:dyDescent="0.25">
      <c r="A353" s="27" t="s">
        <v>581</v>
      </c>
      <c r="B353" s="27" t="s">
        <v>582</v>
      </c>
      <c r="C353" s="27" t="s">
        <v>15</v>
      </c>
      <c r="D353" s="27"/>
      <c r="E353" s="31" t="s">
        <v>690</v>
      </c>
      <c r="F353" s="27"/>
      <c r="G353" s="31" t="s">
        <v>690</v>
      </c>
      <c r="H353" s="27"/>
      <c r="I353" s="31" t="s">
        <v>690</v>
      </c>
      <c r="J353" s="27"/>
      <c r="K353" s="31" t="s">
        <v>690</v>
      </c>
    </row>
    <row r="354" spans="1:11" ht="60" outlineLevel="1" x14ac:dyDescent="0.25">
      <c r="A354" s="27" t="s">
        <v>583</v>
      </c>
      <c r="B354" s="27" t="s">
        <v>584</v>
      </c>
      <c r="C354" s="27" t="s">
        <v>15</v>
      </c>
      <c r="D354" s="27"/>
      <c r="E354" s="31" t="s">
        <v>690</v>
      </c>
      <c r="F354" s="27"/>
      <c r="G354" s="31" t="s">
        <v>690</v>
      </c>
      <c r="H354" s="27"/>
      <c r="I354" s="31" t="s">
        <v>690</v>
      </c>
      <c r="J354" s="27"/>
      <c r="K354" s="31" t="s">
        <v>690</v>
      </c>
    </row>
    <row r="355" spans="1:11" ht="30" outlineLevel="1" x14ac:dyDescent="0.25">
      <c r="A355" s="27" t="s">
        <v>585</v>
      </c>
      <c r="B355" s="27" t="s">
        <v>586</v>
      </c>
      <c r="C355" s="27" t="s">
        <v>15</v>
      </c>
      <c r="D355" s="27"/>
      <c r="E355" s="31" t="s">
        <v>690</v>
      </c>
      <c r="F355" s="27"/>
      <c r="G355" s="31" t="s">
        <v>690</v>
      </c>
      <c r="H355" s="27"/>
      <c r="I355" s="31" t="s">
        <v>690</v>
      </c>
      <c r="J355" s="27"/>
      <c r="K355" s="31" t="s">
        <v>690</v>
      </c>
    </row>
    <row r="356" spans="1:11" ht="30" outlineLevel="1" x14ac:dyDescent="0.25">
      <c r="A356" s="27" t="s">
        <v>587</v>
      </c>
      <c r="B356" s="27" t="s">
        <v>588</v>
      </c>
      <c r="C356" s="27" t="s">
        <v>522</v>
      </c>
      <c r="D356" s="27"/>
      <c r="E356" s="31" t="s">
        <v>690</v>
      </c>
      <c r="F356" s="27"/>
      <c r="G356" s="31" t="s">
        <v>690</v>
      </c>
      <c r="H356" s="27"/>
      <c r="I356" s="31" t="s">
        <v>690</v>
      </c>
      <c r="J356" s="27"/>
      <c r="K356" s="31" t="s">
        <v>690</v>
      </c>
    </row>
    <row r="357" spans="1:11" ht="45" outlineLevel="1" x14ac:dyDescent="0.25">
      <c r="A357" s="27" t="s">
        <v>589</v>
      </c>
      <c r="B357" s="27" t="s">
        <v>590</v>
      </c>
      <c r="C357" s="27" t="s">
        <v>522</v>
      </c>
      <c r="D357" s="27"/>
      <c r="E357" s="31" t="s">
        <v>690</v>
      </c>
      <c r="F357" s="27"/>
      <c r="G357" s="31" t="s">
        <v>690</v>
      </c>
      <c r="H357" s="27"/>
      <c r="I357" s="31" t="s">
        <v>690</v>
      </c>
      <c r="J357" s="27"/>
      <c r="K357" s="31" t="s">
        <v>690</v>
      </c>
    </row>
    <row r="358" spans="1:11" ht="30" outlineLevel="1" x14ac:dyDescent="0.25">
      <c r="A358" s="27" t="s">
        <v>591</v>
      </c>
      <c r="B358" s="27" t="s">
        <v>592</v>
      </c>
      <c r="C358" s="27" t="s">
        <v>522</v>
      </c>
      <c r="D358" s="27"/>
      <c r="E358" s="31" t="s">
        <v>690</v>
      </c>
      <c r="F358" s="27"/>
      <c r="G358" s="31" t="s">
        <v>690</v>
      </c>
      <c r="H358" s="27"/>
      <c r="I358" s="31" t="s">
        <v>690</v>
      </c>
      <c r="J358" s="27"/>
      <c r="K358" s="31" t="s">
        <v>690</v>
      </c>
    </row>
    <row r="359" spans="1:11" ht="30" outlineLevel="1" x14ac:dyDescent="0.25">
      <c r="A359" s="27" t="s">
        <v>593</v>
      </c>
      <c r="B359" s="27" t="s">
        <v>594</v>
      </c>
      <c r="C359" s="27" t="s">
        <v>38</v>
      </c>
      <c r="D359" s="27"/>
      <c r="E359" s="31" t="s">
        <v>690</v>
      </c>
      <c r="F359" s="27"/>
      <c r="G359" s="31" t="s">
        <v>690</v>
      </c>
      <c r="H359" s="27"/>
      <c r="I359" s="31" t="s">
        <v>690</v>
      </c>
      <c r="J359" s="27"/>
      <c r="K359" s="31" t="s">
        <v>690</v>
      </c>
    </row>
    <row r="360" spans="1:11" outlineLevel="1" x14ac:dyDescent="0.25">
      <c r="A360" s="27" t="s">
        <v>595</v>
      </c>
      <c r="B360" s="27" t="s">
        <v>77</v>
      </c>
      <c r="C360" s="27" t="s">
        <v>38</v>
      </c>
      <c r="D360" s="27"/>
      <c r="E360" s="31" t="s">
        <v>690</v>
      </c>
      <c r="F360" s="27"/>
      <c r="G360" s="31" t="s">
        <v>690</v>
      </c>
      <c r="H360" s="27"/>
      <c r="I360" s="31" t="s">
        <v>690</v>
      </c>
      <c r="J360" s="27"/>
      <c r="K360" s="31" t="s">
        <v>690</v>
      </c>
    </row>
    <row r="361" spans="1:11" outlineLevel="1" x14ac:dyDescent="0.25">
      <c r="A361" s="27" t="s">
        <v>596</v>
      </c>
      <c r="B361" s="27" t="s">
        <v>79</v>
      </c>
      <c r="C361" s="27" t="s">
        <v>38</v>
      </c>
      <c r="D361" s="27"/>
      <c r="E361" s="31" t="s">
        <v>690</v>
      </c>
      <c r="F361" s="27"/>
      <c r="G361" s="31" t="s">
        <v>690</v>
      </c>
      <c r="H361" s="27"/>
      <c r="I361" s="31" t="s">
        <v>690</v>
      </c>
      <c r="J361" s="27"/>
      <c r="K361" s="31" t="s">
        <v>690</v>
      </c>
    </row>
    <row r="362" spans="1:11" outlineLevel="1" x14ac:dyDescent="0.25">
      <c r="A362" s="27" t="s">
        <v>597</v>
      </c>
      <c r="B362" s="27" t="s">
        <v>598</v>
      </c>
      <c r="C362" s="27" t="s">
        <v>17</v>
      </c>
      <c r="D362" s="37">
        <v>328.2</v>
      </c>
      <c r="E362" s="31" t="s">
        <v>690</v>
      </c>
      <c r="F362" s="37">
        <v>328.2</v>
      </c>
      <c r="G362" s="31" t="s">
        <v>690</v>
      </c>
      <c r="H362" s="37">
        <v>328.2</v>
      </c>
      <c r="I362" s="31" t="s">
        <v>690</v>
      </c>
      <c r="J362" s="37">
        <v>351</v>
      </c>
      <c r="K362" s="31" t="s">
        <v>690</v>
      </c>
    </row>
  </sheetData>
  <customSheetViews>
    <customSheetView guid="{54FB15DD-CF7C-4C7F-A4E1-9E6833FEB9B8}" showPageBreaks="1" fitToPage="1" printArea="1" view="pageBreakPreview">
      <selection sqref="A1:XFD1048576"/>
      <rowBreaks count="2" manualBreakCount="2">
        <brk id="94" max="11" man="1"/>
        <brk id="194" max="11" man="1"/>
      </rowBreaks>
      <pageMargins left="0.31496062992125984" right="0.31496062992125984" top="0.35433070866141736" bottom="0.35433070866141736" header="0.31496062992125984" footer="0.31496062992125984"/>
      <pageSetup paperSize="8" scale="59" orientation="portrait" r:id="rId1"/>
    </customSheetView>
    <customSheetView guid="{A6676090-F37E-4926-9EDA-0DCDF5A95D6E}" scale="91" showPageBreaks="1" printArea="1" hiddenRows="1" view="pageBreakPreview">
      <selection activeCell="F23" sqref="F23"/>
      <rowBreaks count="2" manualBreakCount="2">
        <brk id="94" max="10" man="1"/>
        <brk id="194" max="10" man="1"/>
      </rowBreaks>
      <pageMargins left="0.31496062992125984" right="0.31496062992125984" top="0.35433070866141736" bottom="0.35433070866141736" header="0.31496062992125984" footer="0.31496062992125984"/>
      <pageSetup paperSize="8" scale="68" fitToHeight="2" orientation="portrait" r:id="rId2"/>
    </customSheetView>
    <customSheetView guid="{313A0E35-DC03-4BE6-9F24-AFE6199774B4}" scale="91" showPageBreaks="1" printArea="1" hiddenRows="1" view="pageBreakPreview">
      <pane xSplit="3" ySplit="15" topLeftCell="D55" activePane="bottomRight" state="frozen"/>
      <selection pane="bottomRight" activeCell="H64" sqref="H64"/>
      <rowBreaks count="2" manualBreakCount="2">
        <brk id="94" max="11" man="1"/>
        <brk id="194" max="11" man="1"/>
      </rowBreaks>
      <pageMargins left="0.31496062992125984" right="0.31496062992125984" top="0.35433070866141736" bottom="0.35433070866141736" header="0.31496062992125984" footer="0.31496062992125984"/>
      <pageSetup paperSize="8" scale="56" fitToHeight="2" orientation="portrait" r:id="rId3"/>
    </customSheetView>
    <customSheetView guid="{A487EA70-5879-4412-A46F-955FCB209695}" scale="91" showPageBreaks="1" printArea="1" hiddenRows="1" hiddenColumns="1" view="pageBreakPreview">
      <selection activeCell="N18" sqref="N18"/>
      <rowBreaks count="2" manualBreakCount="2">
        <brk id="94" max="11" man="1"/>
        <brk id="194" max="11" man="1"/>
      </rowBreaks>
      <pageMargins left="0.31496062992125984" right="0.31496062992125984" top="0.35433070866141736" bottom="0.35433070866141736" header="0.31496062992125984" footer="0.31496062992125984"/>
      <pageSetup paperSize="8" scale="68" fitToHeight="2" orientation="portrait" r:id="rId4"/>
    </customSheetView>
    <customSheetView guid="{B6C880A5-0CE8-4006-94A1-E08A7BE3DCF6}" scale="91" showPageBreaks="1" printArea="1" view="pageBreakPreview">
      <selection activeCell="A9" sqref="A9:H9"/>
      <pageMargins left="0.31496062992125984" right="0.31496062992125984" top="0.35433070866141736" bottom="0.35433070866141736" header="0.31496062992125984" footer="0.31496062992125984"/>
      <pageSetup paperSize="8" scale="68" fitToHeight="2" orientation="portrait" r:id="rId5"/>
    </customSheetView>
    <customSheetView guid="{B132F6C4-F9D8-45E6-9EBF-6782EA84A7E7}" scale="91" showPageBreaks="1" printArea="1" view="pageBreakPreview" topLeftCell="A40">
      <selection activeCell="D70" sqref="D70"/>
      <pageMargins left="0.31496062992125984" right="0.31496062992125984" top="0.35433070866141736" bottom="0.35433070866141736" header="0.31496062992125984" footer="0.31496062992125984"/>
      <pageSetup paperSize="8" scale="57" fitToHeight="2" orientation="portrait" r:id="rId6"/>
    </customSheetView>
  </customSheetViews>
  <mergeCells count="12">
    <mergeCell ref="A12:H12"/>
    <mergeCell ref="A5:H5"/>
    <mergeCell ref="A7:H7"/>
    <mergeCell ref="A8:H8"/>
    <mergeCell ref="A9:H9"/>
    <mergeCell ref="A11:H11"/>
    <mergeCell ref="A161:K161"/>
    <mergeCell ref="A313:K313"/>
    <mergeCell ref="B17:K17"/>
    <mergeCell ref="D14:E14"/>
    <mergeCell ref="F14:G14"/>
    <mergeCell ref="H14:I14"/>
  </mergeCells>
  <pageMargins left="0.31496062992125984" right="0.31496062992125984" top="0.35433070866141736" bottom="0.35433070866141736" header="0.31496062992125984" footer="0.31496062992125984"/>
  <pageSetup paperSize="8" scale="59" orientation="portrait" r:id="rId7"/>
  <rowBreaks count="2" manualBreakCount="2">
    <brk id="94" max="11" man="1"/>
    <brk id="1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97"/>
  <sheetViews>
    <sheetView view="pageBreakPreview" zoomScale="55" zoomScaleNormal="110" zoomScaleSheetLayoutView="85" workbookViewId="0">
      <selection activeCell="D32" sqref="D32"/>
    </sheetView>
  </sheetViews>
  <sheetFormatPr defaultColWidth="9.140625" defaultRowHeight="15.75" x14ac:dyDescent="0.25"/>
  <cols>
    <col min="1" max="1" width="9.140625" style="1"/>
    <col min="2" max="2" width="62.85546875" style="1" customWidth="1"/>
    <col min="3" max="3" width="22.5703125" style="1" customWidth="1"/>
    <col min="4" max="11" width="19.85546875" style="1" customWidth="1"/>
    <col min="12" max="16384" width="9.140625" style="1"/>
  </cols>
  <sheetData>
    <row r="1" spans="1:74" ht="18.75" x14ac:dyDescent="0.25">
      <c r="G1" s="15"/>
      <c r="J1" s="15" t="s">
        <v>691</v>
      </c>
    </row>
    <row r="2" spans="1:74" ht="18.75" x14ac:dyDescent="0.3">
      <c r="G2" s="16"/>
      <c r="J2" s="16" t="s">
        <v>0</v>
      </c>
    </row>
    <row r="3" spans="1:74" ht="18.75" x14ac:dyDescent="0.3">
      <c r="G3" s="16"/>
      <c r="J3" s="16" t="s">
        <v>692</v>
      </c>
    </row>
    <row r="5" spans="1:74" x14ac:dyDescent="0.25">
      <c r="A5" s="52" t="s">
        <v>695</v>
      </c>
      <c r="B5" s="52"/>
      <c r="C5" s="52"/>
      <c r="D5" s="52"/>
      <c r="E5" s="52"/>
      <c r="F5" s="52"/>
      <c r="G5" s="52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7" spans="1:74" s="38" customFormat="1" ht="25.5" customHeight="1" x14ac:dyDescent="0.3">
      <c r="A7" s="53" t="s">
        <v>25</v>
      </c>
      <c r="B7" s="53"/>
      <c r="C7" s="53"/>
      <c r="D7" s="53"/>
      <c r="E7" s="53"/>
      <c r="F7" s="53"/>
      <c r="G7" s="53"/>
    </row>
    <row r="8" spans="1:74" s="38" customFormat="1" ht="16.5" customHeight="1" x14ac:dyDescent="0.3">
      <c r="A8" s="14"/>
      <c r="B8" s="14"/>
      <c r="C8" s="14"/>
      <c r="D8" s="14"/>
      <c r="E8" s="14"/>
      <c r="F8" s="14"/>
    </row>
    <row r="9" spans="1:74" s="41" customFormat="1" x14ac:dyDescent="0.2">
      <c r="A9" s="54" t="s">
        <v>43</v>
      </c>
      <c r="B9" s="54"/>
      <c r="C9" s="54"/>
      <c r="D9" s="54"/>
      <c r="E9" s="54"/>
      <c r="F9" s="54"/>
      <c r="G9" s="54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</row>
    <row r="10" spans="1:74" s="41" customFormat="1" ht="15" customHeight="1" x14ac:dyDescent="0.2">
      <c r="A10" s="51" t="s">
        <v>2</v>
      </c>
      <c r="B10" s="51"/>
      <c r="C10" s="51"/>
      <c r="D10" s="51"/>
      <c r="E10" s="51"/>
      <c r="F10" s="51"/>
      <c r="G10" s="5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</row>
    <row r="11" spans="1:74" s="41" customFormat="1" ht="1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</row>
    <row r="12" spans="1:74" s="41" customFormat="1" ht="15" customHeight="1" x14ac:dyDescent="0.2">
      <c r="A12" s="55" t="s">
        <v>697</v>
      </c>
      <c r="B12" s="55"/>
      <c r="C12" s="55"/>
      <c r="D12" s="55"/>
      <c r="E12" s="55"/>
      <c r="F12" s="55"/>
      <c r="G12" s="55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1" customFormat="1" ht="15" customHeight="1" x14ac:dyDescent="0.2">
      <c r="A13" s="51" t="s">
        <v>26</v>
      </c>
      <c r="B13" s="51"/>
      <c r="C13" s="51"/>
      <c r="D13" s="51"/>
      <c r="E13" s="51"/>
      <c r="F13" s="51"/>
      <c r="G13" s="51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</row>
    <row r="14" spans="1:74" x14ac:dyDescent="0.25">
      <c r="F14" s="39"/>
    </row>
    <row r="15" spans="1:74" ht="18.75" x14ac:dyDescent="0.3">
      <c r="A15" s="13"/>
      <c r="B15" s="44"/>
      <c r="D15" s="12"/>
      <c r="F15" s="12"/>
      <c r="G15" s="18"/>
      <c r="H15" s="12"/>
      <c r="J15" s="18" t="s">
        <v>38</v>
      </c>
    </row>
    <row r="16" spans="1:74" x14ac:dyDescent="0.25">
      <c r="A16" s="56" t="s">
        <v>599</v>
      </c>
      <c r="B16" s="56" t="s">
        <v>4</v>
      </c>
      <c r="C16" s="56" t="s">
        <v>46</v>
      </c>
      <c r="D16" s="56">
        <v>2020</v>
      </c>
      <c r="E16" s="57"/>
      <c r="F16" s="56">
        <v>2021</v>
      </c>
      <c r="G16" s="57"/>
      <c r="H16" s="56">
        <v>2022</v>
      </c>
      <c r="I16" s="57"/>
      <c r="J16" s="56" t="s">
        <v>47</v>
      </c>
      <c r="K16" s="57"/>
    </row>
    <row r="17" spans="1:11" ht="65.25" customHeight="1" x14ac:dyDescent="0.25">
      <c r="A17" s="58"/>
      <c r="B17" s="58"/>
      <c r="C17" s="58"/>
      <c r="D17" s="27" t="s">
        <v>689</v>
      </c>
      <c r="E17" s="27" t="s">
        <v>600</v>
      </c>
      <c r="F17" s="27" t="s">
        <v>689</v>
      </c>
      <c r="G17" s="27" t="s">
        <v>49</v>
      </c>
      <c r="H17" s="27" t="s">
        <v>689</v>
      </c>
      <c r="I17" s="27" t="s">
        <v>49</v>
      </c>
      <c r="J17" s="27" t="s">
        <v>689</v>
      </c>
      <c r="K17" s="27" t="s">
        <v>49</v>
      </c>
    </row>
    <row r="18" spans="1:11" ht="23.25" customHeight="1" x14ac:dyDescent="0.25">
      <c r="A18" s="27">
        <v>1</v>
      </c>
      <c r="B18" s="27">
        <v>2</v>
      </c>
      <c r="C18" s="27">
        <v>3</v>
      </c>
      <c r="D18" s="27">
        <v>7</v>
      </c>
      <c r="E18" s="27">
        <v>8</v>
      </c>
      <c r="F18" s="27">
        <v>9</v>
      </c>
      <c r="G18" s="27">
        <v>10</v>
      </c>
      <c r="H18" s="27">
        <v>11</v>
      </c>
      <c r="I18" s="27">
        <v>12</v>
      </c>
      <c r="J18" s="27">
        <v>13</v>
      </c>
      <c r="K18" s="27">
        <v>14</v>
      </c>
    </row>
    <row r="19" spans="1:11" ht="37.5" customHeight="1" x14ac:dyDescent="0.25">
      <c r="A19" s="56" t="s">
        <v>601</v>
      </c>
      <c r="B19" s="57"/>
      <c r="C19" s="27" t="s">
        <v>38</v>
      </c>
      <c r="D19" s="21">
        <v>282.19585282177843</v>
      </c>
      <c r="E19" s="21">
        <f t="shared" ref="E19:K19" si="0">E20+E77</f>
        <v>0</v>
      </c>
      <c r="F19" s="21">
        <v>245.43413791437123</v>
      </c>
      <c r="G19" s="21">
        <f t="shared" si="0"/>
        <v>0</v>
      </c>
      <c r="H19" s="21">
        <v>266.36195044483372</v>
      </c>
      <c r="I19" s="21">
        <f t="shared" si="0"/>
        <v>0</v>
      </c>
      <c r="J19" s="21">
        <f t="shared" si="0"/>
        <v>793.99194118098342</v>
      </c>
      <c r="K19" s="21">
        <f t="shared" si="0"/>
        <v>0</v>
      </c>
    </row>
    <row r="20" spans="1:11" x14ac:dyDescent="0.25">
      <c r="A20" s="27" t="s">
        <v>50</v>
      </c>
      <c r="B20" s="27" t="s">
        <v>602</v>
      </c>
      <c r="C20" s="27" t="s">
        <v>38</v>
      </c>
      <c r="D20" s="21">
        <f>D21+D45+D73+D74</f>
        <v>282.19585282177843</v>
      </c>
      <c r="E20" s="21">
        <f t="shared" ref="E20:K20" si="1">E21+E45+E73+E74</f>
        <v>0</v>
      </c>
      <c r="F20" s="21">
        <f t="shared" si="1"/>
        <v>245.43413791437123</v>
      </c>
      <c r="G20" s="21">
        <f t="shared" si="1"/>
        <v>0</v>
      </c>
      <c r="H20" s="21">
        <f t="shared" si="1"/>
        <v>266.36195044483372</v>
      </c>
      <c r="I20" s="21">
        <f t="shared" si="1"/>
        <v>0</v>
      </c>
      <c r="J20" s="21">
        <f t="shared" si="1"/>
        <v>793.99194118098342</v>
      </c>
      <c r="K20" s="21">
        <f t="shared" si="1"/>
        <v>0</v>
      </c>
    </row>
    <row r="21" spans="1:11" x14ac:dyDescent="0.25">
      <c r="A21" s="27" t="s">
        <v>54</v>
      </c>
      <c r="B21" s="27" t="s">
        <v>27</v>
      </c>
      <c r="C21" s="27" t="s">
        <v>38</v>
      </c>
      <c r="D21" s="21">
        <f>D22+D40+D44</f>
        <v>276.66534759777841</v>
      </c>
      <c r="E21" s="21">
        <f t="shared" ref="E21:K21" si="2">E22+E40+E44</f>
        <v>0</v>
      </c>
      <c r="F21" s="21">
        <f t="shared" si="2"/>
        <v>202.70037564417925</v>
      </c>
      <c r="G21" s="21">
        <f t="shared" si="2"/>
        <v>0</v>
      </c>
      <c r="H21" s="21">
        <f t="shared" si="2"/>
        <v>191.9302593039771</v>
      </c>
      <c r="I21" s="21">
        <f t="shared" si="2"/>
        <v>0</v>
      </c>
      <c r="J21" s="21">
        <f t="shared" si="2"/>
        <v>671.29598254593475</v>
      </c>
      <c r="K21" s="21">
        <f t="shared" si="2"/>
        <v>0</v>
      </c>
    </row>
    <row r="22" spans="1:11" ht="30" x14ac:dyDescent="0.25">
      <c r="A22" s="27" t="s">
        <v>56</v>
      </c>
      <c r="B22" s="27" t="s">
        <v>603</v>
      </c>
      <c r="C22" s="27" t="s">
        <v>38</v>
      </c>
      <c r="D22" s="21">
        <f>D23+D27+D28+D29+D30+D35+D36+D37</f>
        <v>276.66534759777841</v>
      </c>
      <c r="E22" s="21">
        <f t="shared" ref="E22:K22" si="3">E23+E27+E28+E29+E30+E35+E36+E37</f>
        <v>0</v>
      </c>
      <c r="F22" s="21">
        <f t="shared" si="3"/>
        <v>202.70037564417925</v>
      </c>
      <c r="G22" s="21">
        <f t="shared" si="3"/>
        <v>0</v>
      </c>
      <c r="H22" s="21">
        <f t="shared" si="3"/>
        <v>191.9302593039771</v>
      </c>
      <c r="I22" s="21">
        <f t="shared" si="3"/>
        <v>0</v>
      </c>
      <c r="J22" s="21">
        <f t="shared" si="3"/>
        <v>671.29598254593475</v>
      </c>
      <c r="K22" s="21">
        <f t="shared" si="3"/>
        <v>0</v>
      </c>
    </row>
    <row r="23" spans="1:11" x14ac:dyDescent="0.25">
      <c r="A23" s="27" t="s">
        <v>604</v>
      </c>
      <c r="B23" s="27" t="s">
        <v>605</v>
      </c>
      <c r="C23" s="27" t="s">
        <v>38</v>
      </c>
      <c r="D23" s="27"/>
      <c r="E23" s="27"/>
      <c r="F23" s="27"/>
      <c r="G23" s="27"/>
      <c r="H23" s="27"/>
      <c r="I23" s="27"/>
      <c r="J23" s="21">
        <f t="shared" ref="J23:J44" si="4">D23+F23+H23</f>
        <v>0</v>
      </c>
      <c r="K23" s="21">
        <f t="shared" ref="K23:K44" si="5">E23+G23+I23</f>
        <v>0</v>
      </c>
    </row>
    <row r="24" spans="1:11" ht="30" x14ac:dyDescent="0.25">
      <c r="A24" s="27" t="s">
        <v>606</v>
      </c>
      <c r="B24" s="27" t="s">
        <v>57</v>
      </c>
      <c r="C24" s="27" t="s">
        <v>38</v>
      </c>
      <c r="D24" s="27"/>
      <c r="E24" s="27"/>
      <c r="F24" s="27"/>
      <c r="G24" s="27"/>
      <c r="H24" s="27"/>
      <c r="I24" s="27"/>
      <c r="J24" s="21">
        <f t="shared" si="4"/>
        <v>0</v>
      </c>
      <c r="K24" s="21">
        <f t="shared" si="5"/>
        <v>0</v>
      </c>
    </row>
    <row r="25" spans="1:11" ht="30" x14ac:dyDescent="0.25">
      <c r="A25" s="27" t="s">
        <v>607</v>
      </c>
      <c r="B25" s="27" t="s">
        <v>59</v>
      </c>
      <c r="C25" s="27" t="s">
        <v>38</v>
      </c>
      <c r="D25" s="27"/>
      <c r="E25" s="27"/>
      <c r="F25" s="27"/>
      <c r="G25" s="27"/>
      <c r="H25" s="27"/>
      <c r="I25" s="27"/>
      <c r="J25" s="21">
        <f t="shared" si="4"/>
        <v>0</v>
      </c>
      <c r="K25" s="21">
        <f t="shared" si="5"/>
        <v>0</v>
      </c>
    </row>
    <row r="26" spans="1:11" ht="30" x14ac:dyDescent="0.25">
      <c r="A26" s="27" t="s">
        <v>608</v>
      </c>
      <c r="B26" s="27" t="s">
        <v>61</v>
      </c>
      <c r="C26" s="27" t="s">
        <v>38</v>
      </c>
      <c r="D26" s="27"/>
      <c r="E26" s="27"/>
      <c r="F26" s="27"/>
      <c r="G26" s="27"/>
      <c r="H26" s="27"/>
      <c r="I26" s="27"/>
      <c r="J26" s="21">
        <f t="shared" si="4"/>
        <v>0</v>
      </c>
      <c r="K26" s="21">
        <f t="shared" si="5"/>
        <v>0</v>
      </c>
    </row>
    <row r="27" spans="1:11" x14ac:dyDescent="0.25">
      <c r="A27" s="27" t="s">
        <v>609</v>
      </c>
      <c r="B27" s="27" t="s">
        <v>610</v>
      </c>
      <c r="C27" s="27" t="s">
        <v>38</v>
      </c>
      <c r="D27" s="27"/>
      <c r="E27" s="27"/>
      <c r="F27" s="27"/>
      <c r="G27" s="27"/>
      <c r="H27" s="27"/>
      <c r="I27" s="27"/>
      <c r="J27" s="21">
        <f t="shared" si="4"/>
        <v>0</v>
      </c>
      <c r="K27" s="21">
        <f t="shared" si="5"/>
        <v>0</v>
      </c>
    </row>
    <row r="28" spans="1:11" x14ac:dyDescent="0.25">
      <c r="A28" s="27" t="s">
        <v>611</v>
      </c>
      <c r="B28" s="27" t="s">
        <v>612</v>
      </c>
      <c r="C28" s="27" t="s">
        <v>38</v>
      </c>
      <c r="D28" s="27"/>
      <c r="E28" s="27"/>
      <c r="F28" s="27"/>
      <c r="G28" s="27"/>
      <c r="H28" s="27"/>
      <c r="I28" s="27"/>
      <c r="J28" s="21">
        <f t="shared" si="4"/>
        <v>0</v>
      </c>
      <c r="K28" s="21">
        <f t="shared" si="5"/>
        <v>0</v>
      </c>
    </row>
    <row r="29" spans="1:11" x14ac:dyDescent="0.25">
      <c r="A29" s="27" t="s">
        <v>613</v>
      </c>
      <c r="B29" s="27" t="s">
        <v>614</v>
      </c>
      <c r="C29" s="27" t="s">
        <v>38</v>
      </c>
      <c r="D29" s="27"/>
      <c r="E29" s="27"/>
      <c r="F29" s="27"/>
      <c r="G29" s="27"/>
      <c r="H29" s="27"/>
      <c r="I29" s="27"/>
      <c r="J29" s="21">
        <f t="shared" si="4"/>
        <v>0</v>
      </c>
      <c r="K29" s="21">
        <f t="shared" si="5"/>
        <v>0</v>
      </c>
    </row>
    <row r="30" spans="1:11" x14ac:dyDescent="0.25">
      <c r="A30" s="27" t="s">
        <v>615</v>
      </c>
      <c r="B30" s="27" t="s">
        <v>28</v>
      </c>
      <c r="C30" s="27" t="s">
        <v>38</v>
      </c>
      <c r="D30" s="27"/>
      <c r="E30" s="27"/>
      <c r="F30" s="27"/>
      <c r="G30" s="27"/>
      <c r="H30" s="27"/>
      <c r="I30" s="27"/>
      <c r="J30" s="21">
        <f t="shared" si="4"/>
        <v>0</v>
      </c>
      <c r="K30" s="21">
        <f t="shared" si="5"/>
        <v>0</v>
      </c>
    </row>
    <row r="31" spans="1:11" ht="30" x14ac:dyDescent="0.25">
      <c r="A31" s="27" t="s">
        <v>616</v>
      </c>
      <c r="B31" s="27" t="s">
        <v>617</v>
      </c>
      <c r="C31" s="27" t="s">
        <v>38</v>
      </c>
      <c r="D31" s="27"/>
      <c r="E31" s="27"/>
      <c r="F31" s="27"/>
      <c r="G31" s="27"/>
      <c r="H31" s="27"/>
      <c r="I31" s="27"/>
      <c r="J31" s="21">
        <f t="shared" si="4"/>
        <v>0</v>
      </c>
      <c r="K31" s="21">
        <f t="shared" si="5"/>
        <v>0</v>
      </c>
    </row>
    <row r="32" spans="1:11" ht="45" x14ac:dyDescent="0.25">
      <c r="A32" s="27" t="s">
        <v>618</v>
      </c>
      <c r="B32" s="27" t="s">
        <v>29</v>
      </c>
      <c r="C32" s="27" t="s">
        <v>38</v>
      </c>
      <c r="D32" s="27"/>
      <c r="E32" s="27"/>
      <c r="F32" s="27"/>
      <c r="G32" s="27"/>
      <c r="H32" s="27"/>
      <c r="I32" s="27"/>
      <c r="J32" s="21">
        <f t="shared" si="4"/>
        <v>0</v>
      </c>
      <c r="K32" s="21">
        <f t="shared" si="5"/>
        <v>0</v>
      </c>
    </row>
    <row r="33" spans="1:11" x14ac:dyDescent="0.25">
      <c r="A33" s="27" t="s">
        <v>619</v>
      </c>
      <c r="B33" s="27" t="s">
        <v>620</v>
      </c>
      <c r="C33" s="27" t="s">
        <v>38</v>
      </c>
      <c r="D33" s="27"/>
      <c r="E33" s="27"/>
      <c r="F33" s="27"/>
      <c r="G33" s="27"/>
      <c r="H33" s="27"/>
      <c r="I33" s="27"/>
      <c r="J33" s="21">
        <f t="shared" si="4"/>
        <v>0</v>
      </c>
      <c r="K33" s="21">
        <f t="shared" si="5"/>
        <v>0</v>
      </c>
    </row>
    <row r="34" spans="1:11" ht="45" x14ac:dyDescent="0.25">
      <c r="A34" s="27" t="s">
        <v>621</v>
      </c>
      <c r="B34" s="27" t="s">
        <v>29</v>
      </c>
      <c r="C34" s="27" t="s">
        <v>38</v>
      </c>
      <c r="D34" s="27"/>
      <c r="E34" s="27"/>
      <c r="F34" s="27"/>
      <c r="G34" s="27"/>
      <c r="H34" s="27"/>
      <c r="I34" s="27"/>
      <c r="J34" s="21">
        <f t="shared" si="4"/>
        <v>0</v>
      </c>
      <c r="K34" s="21">
        <f t="shared" si="5"/>
        <v>0</v>
      </c>
    </row>
    <row r="35" spans="1:11" x14ac:dyDescent="0.25">
      <c r="A35" s="27" t="s">
        <v>622</v>
      </c>
      <c r="B35" s="27" t="s">
        <v>623</v>
      </c>
      <c r="C35" s="27" t="s">
        <v>38</v>
      </c>
      <c r="D35" s="21">
        <f>D19-D54</f>
        <v>276.66534759777841</v>
      </c>
      <c r="E35" s="21"/>
      <c r="F35" s="21">
        <f>F19-F54</f>
        <v>202.70037564417925</v>
      </c>
      <c r="G35" s="21"/>
      <c r="H35" s="21">
        <f>H19-H54</f>
        <v>191.9302593039771</v>
      </c>
      <c r="I35" s="21"/>
      <c r="J35" s="21">
        <f>D35+F35+H35</f>
        <v>671.29598254593475</v>
      </c>
      <c r="K35" s="21">
        <f t="shared" si="5"/>
        <v>0</v>
      </c>
    </row>
    <row r="36" spans="1:11" x14ac:dyDescent="0.25">
      <c r="A36" s="27" t="s">
        <v>624</v>
      </c>
      <c r="B36" s="27" t="s">
        <v>625</v>
      </c>
      <c r="C36" s="27" t="s">
        <v>38</v>
      </c>
      <c r="D36" s="27"/>
      <c r="E36" s="27"/>
      <c r="F36" s="27"/>
      <c r="G36" s="27"/>
      <c r="H36" s="27"/>
      <c r="I36" s="27"/>
      <c r="J36" s="21">
        <f t="shared" si="4"/>
        <v>0</v>
      </c>
      <c r="K36" s="21">
        <f t="shared" si="5"/>
        <v>0</v>
      </c>
    </row>
    <row r="37" spans="1:11" ht="30" x14ac:dyDescent="0.25">
      <c r="A37" s="27" t="s">
        <v>626</v>
      </c>
      <c r="B37" s="27" t="s">
        <v>627</v>
      </c>
      <c r="C37" s="27" t="s">
        <v>38</v>
      </c>
      <c r="D37" s="27"/>
      <c r="E37" s="27"/>
      <c r="F37" s="27"/>
      <c r="G37" s="27"/>
      <c r="H37" s="27"/>
      <c r="I37" s="27"/>
      <c r="J37" s="21">
        <f t="shared" si="4"/>
        <v>0</v>
      </c>
      <c r="K37" s="21">
        <f t="shared" si="5"/>
        <v>0</v>
      </c>
    </row>
    <row r="38" spans="1:11" x14ac:dyDescent="0.25">
      <c r="A38" s="27" t="s">
        <v>628</v>
      </c>
      <c r="B38" s="27" t="s">
        <v>77</v>
      </c>
      <c r="C38" s="27" t="s">
        <v>38</v>
      </c>
      <c r="D38" s="27"/>
      <c r="E38" s="27"/>
      <c r="F38" s="27"/>
      <c r="G38" s="27"/>
      <c r="H38" s="27"/>
      <c r="I38" s="27"/>
      <c r="J38" s="21">
        <f t="shared" si="4"/>
        <v>0</v>
      </c>
      <c r="K38" s="21">
        <f t="shared" si="5"/>
        <v>0</v>
      </c>
    </row>
    <row r="39" spans="1:11" x14ac:dyDescent="0.25">
      <c r="A39" s="27" t="s">
        <v>629</v>
      </c>
      <c r="B39" s="27" t="s">
        <v>79</v>
      </c>
      <c r="C39" s="27" t="s">
        <v>38</v>
      </c>
      <c r="D39" s="27"/>
      <c r="E39" s="27"/>
      <c r="F39" s="27"/>
      <c r="G39" s="27"/>
      <c r="H39" s="27"/>
      <c r="I39" s="27"/>
      <c r="J39" s="21">
        <f t="shared" si="4"/>
        <v>0</v>
      </c>
      <c r="K39" s="21">
        <f t="shared" si="5"/>
        <v>0</v>
      </c>
    </row>
    <row r="40" spans="1:11" ht="30" x14ac:dyDescent="0.25">
      <c r="A40" s="27" t="s">
        <v>58</v>
      </c>
      <c r="B40" s="27" t="s">
        <v>630</v>
      </c>
      <c r="C40" s="27" t="s">
        <v>38</v>
      </c>
      <c r="D40" s="21">
        <f>D41+D42+D43</f>
        <v>0</v>
      </c>
      <c r="E40" s="21">
        <f t="shared" ref="E40:K40" si="6">E41+E42+E43</f>
        <v>0</v>
      </c>
      <c r="F40" s="21">
        <f t="shared" si="6"/>
        <v>0</v>
      </c>
      <c r="G40" s="21">
        <f t="shared" si="6"/>
        <v>0</v>
      </c>
      <c r="H40" s="21">
        <f t="shared" si="6"/>
        <v>0</v>
      </c>
      <c r="I40" s="21">
        <f t="shared" si="6"/>
        <v>0</v>
      </c>
      <c r="J40" s="21">
        <f t="shared" si="6"/>
        <v>0</v>
      </c>
      <c r="K40" s="21">
        <f t="shared" si="6"/>
        <v>0</v>
      </c>
    </row>
    <row r="41" spans="1:11" ht="30" x14ac:dyDescent="0.25">
      <c r="A41" s="27" t="s">
        <v>631</v>
      </c>
      <c r="B41" s="27" t="s">
        <v>57</v>
      </c>
      <c r="C41" s="27" t="s">
        <v>38</v>
      </c>
      <c r="D41" s="27"/>
      <c r="E41" s="27"/>
      <c r="F41" s="27"/>
      <c r="G41" s="27"/>
      <c r="H41" s="27"/>
      <c r="I41" s="27"/>
      <c r="J41" s="21">
        <f t="shared" si="4"/>
        <v>0</v>
      </c>
      <c r="K41" s="21">
        <f t="shared" si="5"/>
        <v>0</v>
      </c>
    </row>
    <row r="42" spans="1:11" ht="30" x14ac:dyDescent="0.25">
      <c r="A42" s="27" t="s">
        <v>632</v>
      </c>
      <c r="B42" s="27" t="s">
        <v>59</v>
      </c>
      <c r="C42" s="27" t="s">
        <v>38</v>
      </c>
      <c r="D42" s="27"/>
      <c r="E42" s="27"/>
      <c r="F42" s="27"/>
      <c r="G42" s="27"/>
      <c r="H42" s="27"/>
      <c r="I42" s="27"/>
      <c r="J42" s="21">
        <f t="shared" si="4"/>
        <v>0</v>
      </c>
      <c r="K42" s="21">
        <f t="shared" si="5"/>
        <v>0</v>
      </c>
    </row>
    <row r="43" spans="1:11" ht="30" x14ac:dyDescent="0.25">
      <c r="A43" s="27" t="s">
        <v>633</v>
      </c>
      <c r="B43" s="27" t="s">
        <v>61</v>
      </c>
      <c r="C43" s="27" t="s">
        <v>38</v>
      </c>
      <c r="D43" s="27"/>
      <c r="E43" s="27"/>
      <c r="F43" s="27"/>
      <c r="G43" s="27"/>
      <c r="H43" s="27"/>
      <c r="I43" s="27"/>
      <c r="J43" s="21">
        <f t="shared" si="4"/>
        <v>0</v>
      </c>
      <c r="K43" s="21">
        <f t="shared" si="5"/>
        <v>0</v>
      </c>
    </row>
    <row r="44" spans="1:11" x14ac:dyDescent="0.25">
      <c r="A44" s="27" t="s">
        <v>60</v>
      </c>
      <c r="B44" s="27" t="s">
        <v>634</v>
      </c>
      <c r="C44" s="27" t="s">
        <v>38</v>
      </c>
      <c r="D44" s="27"/>
      <c r="E44" s="27"/>
      <c r="F44" s="27"/>
      <c r="G44" s="27"/>
      <c r="H44" s="27"/>
      <c r="I44" s="27"/>
      <c r="J44" s="21">
        <f t="shared" si="4"/>
        <v>0</v>
      </c>
      <c r="K44" s="21">
        <f t="shared" si="5"/>
        <v>0</v>
      </c>
    </row>
    <row r="45" spans="1:11" x14ac:dyDescent="0.25">
      <c r="A45" s="27" t="s">
        <v>62</v>
      </c>
      <c r="B45" s="27" t="s">
        <v>635</v>
      </c>
      <c r="C45" s="27" t="s">
        <v>38</v>
      </c>
      <c r="D45" s="21">
        <f>D46+D59+D60</f>
        <v>5.5305052239999997</v>
      </c>
      <c r="E45" s="21">
        <f t="shared" ref="E45:I45" si="7">E46+E59+E60</f>
        <v>0</v>
      </c>
      <c r="F45" s="21">
        <f t="shared" si="7"/>
        <v>42.733762270191995</v>
      </c>
      <c r="G45" s="21">
        <f t="shared" si="7"/>
        <v>0</v>
      </c>
      <c r="H45" s="21">
        <f t="shared" si="7"/>
        <v>74.431691140856628</v>
      </c>
      <c r="I45" s="21">
        <f t="shared" si="7"/>
        <v>0</v>
      </c>
      <c r="J45" s="21">
        <f>J46+J59+J60</f>
        <v>122.69595863504863</v>
      </c>
      <c r="K45" s="21">
        <f>K46+K59+K60</f>
        <v>0</v>
      </c>
    </row>
    <row r="46" spans="1:11" ht="30" x14ac:dyDescent="0.25">
      <c r="A46" s="27" t="s">
        <v>636</v>
      </c>
      <c r="B46" s="27" t="s">
        <v>637</v>
      </c>
      <c r="C46" s="27" t="s">
        <v>38</v>
      </c>
      <c r="D46" s="21">
        <f>D47+D51+D52+D53+D54+D55+D56</f>
        <v>5.5305052239999997</v>
      </c>
      <c r="E46" s="21">
        <f t="shared" ref="E46:I46" si="8">E47+E51+E52+E53+E54+E55+E56</f>
        <v>0</v>
      </c>
      <c r="F46" s="21">
        <f t="shared" si="8"/>
        <v>42.733762270191995</v>
      </c>
      <c r="G46" s="21">
        <f t="shared" si="8"/>
        <v>0</v>
      </c>
      <c r="H46" s="21">
        <f t="shared" si="8"/>
        <v>74.431691140856628</v>
      </c>
      <c r="I46" s="21">
        <f t="shared" si="8"/>
        <v>0</v>
      </c>
      <c r="J46" s="21">
        <f>J47+J51+J52+J53+J54+J55+J56</f>
        <v>122.69595863504863</v>
      </c>
      <c r="K46" s="21">
        <f>K47+K51+K52+K53+K54+K55+K56</f>
        <v>0</v>
      </c>
    </row>
    <row r="47" spans="1:11" x14ac:dyDescent="0.25">
      <c r="A47" s="27" t="s">
        <v>638</v>
      </c>
      <c r="B47" s="27" t="s">
        <v>639</v>
      </c>
      <c r="C47" s="27" t="s">
        <v>38</v>
      </c>
      <c r="D47" s="21">
        <f t="shared" ref="D47:I47" si="9">D48+D49+D50</f>
        <v>0</v>
      </c>
      <c r="E47" s="21">
        <f t="shared" si="9"/>
        <v>0</v>
      </c>
      <c r="F47" s="21">
        <f t="shared" si="9"/>
        <v>0</v>
      </c>
      <c r="G47" s="21">
        <f t="shared" si="9"/>
        <v>0</v>
      </c>
      <c r="H47" s="21">
        <f t="shared" si="9"/>
        <v>0</v>
      </c>
      <c r="I47" s="21">
        <f t="shared" si="9"/>
        <v>0</v>
      </c>
      <c r="J47" s="21">
        <f>J48+J49+J50</f>
        <v>0</v>
      </c>
      <c r="K47" s="21">
        <f>K48+K49+K50</f>
        <v>0</v>
      </c>
    </row>
    <row r="48" spans="1:11" ht="30" x14ac:dyDescent="0.25">
      <c r="A48" s="27" t="s">
        <v>640</v>
      </c>
      <c r="B48" s="27" t="s">
        <v>57</v>
      </c>
      <c r="C48" s="27" t="s">
        <v>38</v>
      </c>
      <c r="D48" s="27"/>
      <c r="E48" s="27"/>
      <c r="F48" s="27"/>
      <c r="G48" s="27"/>
      <c r="H48" s="27"/>
      <c r="I48" s="27"/>
      <c r="J48" s="21">
        <f t="shared" ref="J48:J97" si="10">D48+F48+H48</f>
        <v>0</v>
      </c>
      <c r="K48" s="21">
        <f t="shared" ref="K48:K97" si="11">E48+G48+I48</f>
        <v>0</v>
      </c>
    </row>
    <row r="49" spans="1:11" ht="30" x14ac:dyDescent="0.25">
      <c r="A49" s="27" t="s">
        <v>641</v>
      </c>
      <c r="B49" s="27" t="s">
        <v>59</v>
      </c>
      <c r="C49" s="27" t="s">
        <v>38</v>
      </c>
      <c r="D49" s="27"/>
      <c r="E49" s="27"/>
      <c r="F49" s="27"/>
      <c r="G49" s="27"/>
      <c r="H49" s="27"/>
      <c r="I49" s="27"/>
      <c r="J49" s="21">
        <f t="shared" si="10"/>
        <v>0</v>
      </c>
      <c r="K49" s="21">
        <f t="shared" si="11"/>
        <v>0</v>
      </c>
    </row>
    <row r="50" spans="1:11" ht="30" x14ac:dyDescent="0.25">
      <c r="A50" s="27" t="s">
        <v>642</v>
      </c>
      <c r="B50" s="27" t="s">
        <v>61</v>
      </c>
      <c r="C50" s="27" t="s">
        <v>38</v>
      </c>
      <c r="D50" s="27"/>
      <c r="E50" s="27"/>
      <c r="F50" s="27"/>
      <c r="G50" s="27"/>
      <c r="H50" s="27"/>
      <c r="I50" s="27"/>
      <c r="J50" s="21">
        <f t="shared" si="10"/>
        <v>0</v>
      </c>
      <c r="K50" s="21">
        <f t="shared" si="11"/>
        <v>0</v>
      </c>
    </row>
    <row r="51" spans="1:11" x14ac:dyDescent="0.25">
      <c r="A51" s="27" t="s">
        <v>643</v>
      </c>
      <c r="B51" s="27" t="s">
        <v>424</v>
      </c>
      <c r="C51" s="27" t="s">
        <v>38</v>
      </c>
      <c r="D51" s="27"/>
      <c r="E51" s="27"/>
      <c r="F51" s="27"/>
      <c r="G51" s="27"/>
      <c r="H51" s="27"/>
      <c r="I51" s="27"/>
      <c r="J51" s="21">
        <f t="shared" si="10"/>
        <v>0</v>
      </c>
      <c r="K51" s="21">
        <f t="shared" si="11"/>
        <v>0</v>
      </c>
    </row>
    <row r="52" spans="1:11" x14ac:dyDescent="0.25">
      <c r="A52" s="27" t="s">
        <v>644</v>
      </c>
      <c r="B52" s="27" t="s">
        <v>427</v>
      </c>
      <c r="C52" s="27" t="s">
        <v>38</v>
      </c>
      <c r="D52" s="27"/>
      <c r="E52" s="27"/>
      <c r="F52" s="27"/>
      <c r="G52" s="27"/>
      <c r="H52" s="27"/>
      <c r="I52" s="27"/>
      <c r="J52" s="21">
        <f t="shared" si="10"/>
        <v>0</v>
      </c>
      <c r="K52" s="21">
        <f t="shared" si="11"/>
        <v>0</v>
      </c>
    </row>
    <row r="53" spans="1:11" x14ac:dyDescent="0.25">
      <c r="A53" s="27" t="s">
        <v>645</v>
      </c>
      <c r="B53" s="27" t="s">
        <v>430</v>
      </c>
      <c r="C53" s="27" t="s">
        <v>38</v>
      </c>
      <c r="D53" s="27"/>
      <c r="E53" s="27"/>
      <c r="F53" s="27"/>
      <c r="G53" s="27"/>
      <c r="H53" s="27"/>
      <c r="I53" s="27"/>
      <c r="J53" s="21">
        <f t="shared" si="10"/>
        <v>0</v>
      </c>
      <c r="K53" s="21">
        <f t="shared" si="11"/>
        <v>0</v>
      </c>
    </row>
    <row r="54" spans="1:11" x14ac:dyDescent="0.25">
      <c r="A54" s="27" t="s">
        <v>646</v>
      </c>
      <c r="B54" s="27" t="s">
        <v>436</v>
      </c>
      <c r="C54" s="27" t="s">
        <v>38</v>
      </c>
      <c r="D54" s="21">
        <v>5.5305052239999997</v>
      </c>
      <c r="E54" s="27"/>
      <c r="F54" s="21">
        <v>42.733762270191995</v>
      </c>
      <c r="G54" s="27"/>
      <c r="H54" s="21">
        <v>74.431691140856628</v>
      </c>
      <c r="I54" s="27"/>
      <c r="J54" s="21">
        <f t="shared" si="10"/>
        <v>122.69595863504863</v>
      </c>
      <c r="K54" s="21">
        <f t="shared" si="11"/>
        <v>0</v>
      </c>
    </row>
    <row r="55" spans="1:11" x14ac:dyDescent="0.25">
      <c r="A55" s="27" t="s">
        <v>647</v>
      </c>
      <c r="B55" s="27" t="s">
        <v>438</v>
      </c>
      <c r="C55" s="27" t="s">
        <v>38</v>
      </c>
      <c r="D55" s="27"/>
      <c r="E55" s="27"/>
      <c r="F55" s="27"/>
      <c r="G55" s="27"/>
      <c r="H55" s="27"/>
      <c r="I55" s="27"/>
      <c r="J55" s="21">
        <f t="shared" si="10"/>
        <v>0</v>
      </c>
      <c r="K55" s="21">
        <f t="shared" si="11"/>
        <v>0</v>
      </c>
    </row>
    <row r="56" spans="1:11" ht="30" x14ac:dyDescent="0.25">
      <c r="A56" s="27" t="s">
        <v>648</v>
      </c>
      <c r="B56" s="27" t="s">
        <v>441</v>
      </c>
      <c r="C56" s="27" t="s">
        <v>38</v>
      </c>
      <c r="D56" s="21">
        <f t="shared" ref="D56:I56" si="12">D57+D58</f>
        <v>0</v>
      </c>
      <c r="E56" s="21">
        <f t="shared" si="12"/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21">
        <f t="shared" si="12"/>
        <v>0</v>
      </c>
      <c r="J56" s="21">
        <f>J57+J58</f>
        <v>0</v>
      </c>
      <c r="K56" s="21">
        <f>K57+K58</f>
        <v>0</v>
      </c>
    </row>
    <row r="57" spans="1:11" x14ac:dyDescent="0.25">
      <c r="A57" s="27" t="s">
        <v>649</v>
      </c>
      <c r="B57" s="27" t="s">
        <v>77</v>
      </c>
      <c r="C57" s="27" t="s">
        <v>38</v>
      </c>
      <c r="D57" s="27"/>
      <c r="E57" s="27"/>
      <c r="F57" s="27"/>
      <c r="G57" s="27"/>
      <c r="H57" s="27"/>
      <c r="I57" s="27"/>
      <c r="J57" s="21">
        <f t="shared" si="10"/>
        <v>0</v>
      </c>
      <c r="K57" s="21">
        <f t="shared" si="11"/>
        <v>0</v>
      </c>
    </row>
    <row r="58" spans="1:11" x14ac:dyDescent="0.25">
      <c r="A58" s="27" t="s">
        <v>650</v>
      </c>
      <c r="B58" s="27" t="s">
        <v>79</v>
      </c>
      <c r="C58" s="27" t="s">
        <v>38</v>
      </c>
      <c r="D58" s="27"/>
      <c r="E58" s="27"/>
      <c r="F58" s="27"/>
      <c r="G58" s="27"/>
      <c r="H58" s="27"/>
      <c r="I58" s="27"/>
      <c r="J58" s="21">
        <f t="shared" si="10"/>
        <v>0</v>
      </c>
      <c r="K58" s="21">
        <f t="shared" si="11"/>
        <v>0</v>
      </c>
    </row>
    <row r="59" spans="1:11" x14ac:dyDescent="0.25">
      <c r="A59" s="27" t="s">
        <v>651</v>
      </c>
      <c r="B59" s="27" t="s">
        <v>652</v>
      </c>
      <c r="C59" s="27" t="s">
        <v>38</v>
      </c>
      <c r="D59" s="27"/>
      <c r="E59" s="27"/>
      <c r="F59" s="27"/>
      <c r="G59" s="27"/>
      <c r="H59" s="27"/>
      <c r="I59" s="27"/>
      <c r="J59" s="21">
        <f t="shared" si="10"/>
        <v>0</v>
      </c>
      <c r="K59" s="21">
        <f t="shared" si="11"/>
        <v>0</v>
      </c>
    </row>
    <row r="60" spans="1:11" ht="30" x14ac:dyDescent="0.25">
      <c r="A60" s="27" t="s">
        <v>653</v>
      </c>
      <c r="B60" s="27" t="s">
        <v>654</v>
      </c>
      <c r="C60" s="27" t="s">
        <v>38</v>
      </c>
      <c r="D60" s="21">
        <f t="shared" ref="D60:I60" si="13">D61+D65+D66+D67+D68+D69+D70</f>
        <v>0</v>
      </c>
      <c r="E60" s="21">
        <f t="shared" si="13"/>
        <v>0</v>
      </c>
      <c r="F60" s="21">
        <f t="shared" si="13"/>
        <v>0</v>
      </c>
      <c r="G60" s="21">
        <f t="shared" si="13"/>
        <v>0</v>
      </c>
      <c r="H60" s="21">
        <f t="shared" si="13"/>
        <v>0</v>
      </c>
      <c r="I60" s="21">
        <f t="shared" si="13"/>
        <v>0</v>
      </c>
      <c r="J60" s="21">
        <f>J61+J65+J66+J67+J68+J69+J70</f>
        <v>0</v>
      </c>
      <c r="K60" s="21">
        <f>K61+K65+K66+K67+K68+K69+K70</f>
        <v>0</v>
      </c>
    </row>
    <row r="61" spans="1:11" x14ac:dyDescent="0.25">
      <c r="A61" s="27" t="s">
        <v>655</v>
      </c>
      <c r="B61" s="27" t="s">
        <v>639</v>
      </c>
      <c r="C61" s="27" t="s">
        <v>38</v>
      </c>
      <c r="D61" s="21">
        <f t="shared" ref="D61:I61" si="14">D62+D63+D64</f>
        <v>0</v>
      </c>
      <c r="E61" s="21">
        <f t="shared" si="14"/>
        <v>0</v>
      </c>
      <c r="F61" s="21">
        <f t="shared" si="14"/>
        <v>0</v>
      </c>
      <c r="G61" s="21">
        <f t="shared" si="14"/>
        <v>0</v>
      </c>
      <c r="H61" s="21">
        <f t="shared" si="14"/>
        <v>0</v>
      </c>
      <c r="I61" s="21">
        <f t="shared" si="14"/>
        <v>0</v>
      </c>
      <c r="J61" s="21">
        <f>J62+J63+J64</f>
        <v>0</v>
      </c>
      <c r="K61" s="21">
        <f>K62+K63+K64</f>
        <v>0</v>
      </c>
    </row>
    <row r="62" spans="1:11" ht="30" x14ac:dyDescent="0.25">
      <c r="A62" s="27" t="s">
        <v>656</v>
      </c>
      <c r="B62" s="27" t="s">
        <v>57</v>
      </c>
      <c r="C62" s="27" t="s">
        <v>38</v>
      </c>
      <c r="D62" s="27"/>
      <c r="E62" s="27"/>
      <c r="F62" s="27"/>
      <c r="G62" s="27"/>
      <c r="H62" s="27"/>
      <c r="I62" s="27"/>
      <c r="J62" s="21">
        <f t="shared" si="10"/>
        <v>0</v>
      </c>
      <c r="K62" s="21">
        <f t="shared" si="11"/>
        <v>0</v>
      </c>
    </row>
    <row r="63" spans="1:11" ht="30" x14ac:dyDescent="0.25">
      <c r="A63" s="27" t="s">
        <v>657</v>
      </c>
      <c r="B63" s="27" t="s">
        <v>59</v>
      </c>
      <c r="C63" s="27" t="s">
        <v>38</v>
      </c>
      <c r="D63" s="27"/>
      <c r="E63" s="27"/>
      <c r="F63" s="27"/>
      <c r="G63" s="27"/>
      <c r="H63" s="27"/>
      <c r="I63" s="27"/>
      <c r="J63" s="21">
        <f t="shared" si="10"/>
        <v>0</v>
      </c>
      <c r="K63" s="21">
        <f t="shared" si="11"/>
        <v>0</v>
      </c>
    </row>
    <row r="64" spans="1:11" ht="30" x14ac:dyDescent="0.25">
      <c r="A64" s="27" t="s">
        <v>658</v>
      </c>
      <c r="B64" s="27" t="s">
        <v>61</v>
      </c>
      <c r="C64" s="27" t="s">
        <v>38</v>
      </c>
      <c r="D64" s="27"/>
      <c r="E64" s="27"/>
      <c r="F64" s="27"/>
      <c r="G64" s="27"/>
      <c r="H64" s="27"/>
      <c r="I64" s="27"/>
      <c r="J64" s="21">
        <f t="shared" si="10"/>
        <v>0</v>
      </c>
      <c r="K64" s="21">
        <f t="shared" si="11"/>
        <v>0</v>
      </c>
    </row>
    <row r="65" spans="1:11" x14ac:dyDescent="0.25">
      <c r="A65" s="27" t="s">
        <v>659</v>
      </c>
      <c r="B65" s="27" t="s">
        <v>424</v>
      </c>
      <c r="C65" s="27" t="s">
        <v>38</v>
      </c>
      <c r="D65" s="27"/>
      <c r="E65" s="27"/>
      <c r="F65" s="27"/>
      <c r="G65" s="27"/>
      <c r="H65" s="27"/>
      <c r="I65" s="27"/>
      <c r="J65" s="21">
        <f t="shared" si="10"/>
        <v>0</v>
      </c>
      <c r="K65" s="21">
        <f t="shared" si="11"/>
        <v>0</v>
      </c>
    </row>
    <row r="66" spans="1:11" x14ac:dyDescent="0.25">
      <c r="A66" s="27" t="s">
        <v>660</v>
      </c>
      <c r="B66" s="27" t="s">
        <v>427</v>
      </c>
      <c r="C66" s="27" t="s">
        <v>38</v>
      </c>
      <c r="D66" s="27"/>
      <c r="E66" s="27"/>
      <c r="F66" s="27"/>
      <c r="G66" s="27"/>
      <c r="H66" s="27"/>
      <c r="I66" s="27"/>
      <c r="J66" s="21">
        <f t="shared" si="10"/>
        <v>0</v>
      </c>
      <c r="K66" s="21">
        <f t="shared" si="11"/>
        <v>0</v>
      </c>
    </row>
    <row r="67" spans="1:11" x14ac:dyDescent="0.25">
      <c r="A67" s="27" t="s">
        <v>661</v>
      </c>
      <c r="B67" s="27" t="s">
        <v>430</v>
      </c>
      <c r="C67" s="27" t="s">
        <v>38</v>
      </c>
      <c r="D67" s="27"/>
      <c r="E67" s="27"/>
      <c r="F67" s="27"/>
      <c r="G67" s="27"/>
      <c r="H67" s="27"/>
      <c r="I67" s="27"/>
      <c r="J67" s="21">
        <f t="shared" si="10"/>
        <v>0</v>
      </c>
      <c r="K67" s="21">
        <f t="shared" si="11"/>
        <v>0</v>
      </c>
    </row>
    <row r="68" spans="1:11" x14ac:dyDescent="0.25">
      <c r="A68" s="27" t="s">
        <v>662</v>
      </c>
      <c r="B68" s="27" t="s">
        <v>436</v>
      </c>
      <c r="C68" s="27" t="s">
        <v>38</v>
      </c>
      <c r="D68" s="27"/>
      <c r="E68" s="27"/>
      <c r="F68" s="27"/>
      <c r="G68" s="27"/>
      <c r="H68" s="27"/>
      <c r="I68" s="27"/>
      <c r="J68" s="21">
        <f t="shared" si="10"/>
        <v>0</v>
      </c>
      <c r="K68" s="21">
        <f t="shared" si="11"/>
        <v>0</v>
      </c>
    </row>
    <row r="69" spans="1:11" x14ac:dyDescent="0.25">
      <c r="A69" s="27" t="s">
        <v>663</v>
      </c>
      <c r="B69" s="27" t="s">
        <v>438</v>
      </c>
      <c r="C69" s="27" t="s">
        <v>38</v>
      </c>
      <c r="D69" s="27"/>
      <c r="E69" s="27"/>
      <c r="F69" s="27"/>
      <c r="G69" s="27"/>
      <c r="H69" s="27"/>
      <c r="I69" s="27"/>
      <c r="J69" s="21">
        <f t="shared" si="10"/>
        <v>0</v>
      </c>
      <c r="K69" s="21">
        <f t="shared" si="11"/>
        <v>0</v>
      </c>
    </row>
    <row r="70" spans="1:11" ht="30" x14ac:dyDescent="0.25">
      <c r="A70" s="27" t="s">
        <v>664</v>
      </c>
      <c r="B70" s="27" t="s">
        <v>441</v>
      </c>
      <c r="C70" s="27" t="s">
        <v>38</v>
      </c>
      <c r="D70" s="21">
        <f t="shared" ref="D70:I70" si="15">D71+D72</f>
        <v>0</v>
      </c>
      <c r="E70" s="21">
        <f t="shared" si="15"/>
        <v>0</v>
      </c>
      <c r="F70" s="21">
        <f t="shared" si="15"/>
        <v>0</v>
      </c>
      <c r="G70" s="21">
        <f t="shared" si="15"/>
        <v>0</v>
      </c>
      <c r="H70" s="21">
        <f t="shared" si="15"/>
        <v>0</v>
      </c>
      <c r="I70" s="21">
        <f t="shared" si="15"/>
        <v>0</v>
      </c>
      <c r="J70" s="21">
        <f>J71+J72</f>
        <v>0</v>
      </c>
      <c r="K70" s="21">
        <f>K71+K72</f>
        <v>0</v>
      </c>
    </row>
    <row r="71" spans="1:11" x14ac:dyDescent="0.25">
      <c r="A71" s="27" t="s">
        <v>665</v>
      </c>
      <c r="B71" s="27" t="s">
        <v>77</v>
      </c>
      <c r="C71" s="27" t="s">
        <v>38</v>
      </c>
      <c r="D71" s="27"/>
      <c r="E71" s="27"/>
      <c r="F71" s="27"/>
      <c r="G71" s="27"/>
      <c r="H71" s="27"/>
      <c r="I71" s="27"/>
      <c r="J71" s="21">
        <f t="shared" si="10"/>
        <v>0</v>
      </c>
      <c r="K71" s="21">
        <f t="shared" si="11"/>
        <v>0</v>
      </c>
    </row>
    <row r="72" spans="1:11" x14ac:dyDescent="0.25">
      <c r="A72" s="27" t="s">
        <v>666</v>
      </c>
      <c r="B72" s="27" t="s">
        <v>79</v>
      </c>
      <c r="C72" s="27" t="s">
        <v>38</v>
      </c>
      <c r="D72" s="27"/>
      <c r="E72" s="27"/>
      <c r="F72" s="27"/>
      <c r="G72" s="27"/>
      <c r="H72" s="27"/>
      <c r="I72" s="27"/>
      <c r="J72" s="21">
        <f t="shared" si="10"/>
        <v>0</v>
      </c>
      <c r="K72" s="21">
        <f t="shared" si="11"/>
        <v>0</v>
      </c>
    </row>
    <row r="73" spans="1:11" x14ac:dyDescent="0.25">
      <c r="A73" s="27" t="s">
        <v>64</v>
      </c>
      <c r="B73" s="27" t="s">
        <v>667</v>
      </c>
      <c r="C73" s="27" t="s">
        <v>38</v>
      </c>
      <c r="D73" s="27"/>
      <c r="E73" s="27"/>
      <c r="F73" s="27"/>
      <c r="G73" s="27"/>
      <c r="H73" s="27"/>
      <c r="I73" s="27"/>
      <c r="J73" s="21">
        <f t="shared" si="10"/>
        <v>0</v>
      </c>
      <c r="K73" s="21">
        <f t="shared" si="11"/>
        <v>0</v>
      </c>
    </row>
    <row r="74" spans="1:11" x14ac:dyDescent="0.25">
      <c r="A74" s="27" t="s">
        <v>66</v>
      </c>
      <c r="B74" s="27" t="s">
        <v>30</v>
      </c>
      <c r="C74" s="27" t="s">
        <v>38</v>
      </c>
      <c r="D74" s="27"/>
      <c r="E74" s="27"/>
      <c r="F74" s="27"/>
      <c r="G74" s="27"/>
      <c r="H74" s="27"/>
      <c r="I74" s="27"/>
      <c r="J74" s="21">
        <f t="shared" si="10"/>
        <v>0</v>
      </c>
      <c r="K74" s="21">
        <f t="shared" si="11"/>
        <v>0</v>
      </c>
    </row>
    <row r="75" spans="1:11" x14ac:dyDescent="0.25">
      <c r="A75" s="27" t="s">
        <v>668</v>
      </c>
      <c r="B75" s="27" t="s">
        <v>669</v>
      </c>
      <c r="C75" s="27" t="s">
        <v>38</v>
      </c>
      <c r="D75" s="27"/>
      <c r="E75" s="27"/>
      <c r="F75" s="27"/>
      <c r="G75" s="27"/>
      <c r="H75" s="27"/>
      <c r="I75" s="27"/>
      <c r="J75" s="21">
        <f t="shared" si="10"/>
        <v>0</v>
      </c>
      <c r="K75" s="21">
        <f t="shared" si="11"/>
        <v>0</v>
      </c>
    </row>
    <row r="76" spans="1:11" x14ac:dyDescent="0.25">
      <c r="A76" s="27" t="s">
        <v>670</v>
      </c>
      <c r="B76" s="27" t="s">
        <v>671</v>
      </c>
      <c r="C76" s="27" t="s">
        <v>38</v>
      </c>
      <c r="D76" s="27"/>
      <c r="E76" s="27"/>
      <c r="F76" s="27"/>
      <c r="G76" s="27"/>
      <c r="H76" s="27"/>
      <c r="I76" s="27"/>
      <c r="J76" s="21">
        <f t="shared" si="10"/>
        <v>0</v>
      </c>
      <c r="K76" s="21">
        <f t="shared" si="11"/>
        <v>0</v>
      </c>
    </row>
    <row r="77" spans="1:11" x14ac:dyDescent="0.25">
      <c r="A77" s="27" t="s">
        <v>82</v>
      </c>
      <c r="B77" s="27" t="s">
        <v>31</v>
      </c>
      <c r="C77" s="27" t="s">
        <v>38</v>
      </c>
      <c r="D77" s="21">
        <f t="shared" ref="D77:I77" si="16">D78+D79+D80+D81+D82+D87+D88</f>
        <v>0</v>
      </c>
      <c r="E77" s="21">
        <f t="shared" si="16"/>
        <v>0</v>
      </c>
      <c r="F77" s="21">
        <f t="shared" si="16"/>
        <v>0</v>
      </c>
      <c r="G77" s="21">
        <f t="shared" si="16"/>
        <v>0</v>
      </c>
      <c r="H77" s="21">
        <f t="shared" si="16"/>
        <v>0</v>
      </c>
      <c r="I77" s="21">
        <f t="shared" si="16"/>
        <v>0</v>
      </c>
      <c r="J77" s="21">
        <f>J78+J79+J80+J81+J82+J87+J88</f>
        <v>0</v>
      </c>
      <c r="K77" s="21">
        <f>K78+K79+K80+K81+K82+K87+K88</f>
        <v>0</v>
      </c>
    </row>
    <row r="78" spans="1:11" x14ac:dyDescent="0.25">
      <c r="A78" s="27" t="s">
        <v>84</v>
      </c>
      <c r="B78" s="27" t="s">
        <v>32</v>
      </c>
      <c r="C78" s="27" t="s">
        <v>38</v>
      </c>
      <c r="D78" s="27"/>
      <c r="E78" s="27"/>
      <c r="F78" s="27"/>
      <c r="G78" s="27"/>
      <c r="H78" s="27"/>
      <c r="I78" s="27"/>
      <c r="J78" s="21">
        <f t="shared" si="10"/>
        <v>0</v>
      </c>
      <c r="K78" s="21">
        <f t="shared" si="11"/>
        <v>0</v>
      </c>
    </row>
    <row r="79" spans="1:11" x14ac:dyDescent="0.25">
      <c r="A79" s="27" t="s">
        <v>88</v>
      </c>
      <c r="B79" s="27" t="s">
        <v>33</v>
      </c>
      <c r="C79" s="27" t="s">
        <v>38</v>
      </c>
      <c r="D79" s="27"/>
      <c r="E79" s="27"/>
      <c r="F79" s="27"/>
      <c r="G79" s="27"/>
      <c r="H79" s="27"/>
      <c r="I79" s="27"/>
      <c r="J79" s="21">
        <f t="shared" si="10"/>
        <v>0</v>
      </c>
      <c r="K79" s="21">
        <f t="shared" si="11"/>
        <v>0</v>
      </c>
    </row>
    <row r="80" spans="1:11" x14ac:dyDescent="0.25">
      <c r="A80" s="27" t="s">
        <v>89</v>
      </c>
      <c r="B80" s="27" t="s">
        <v>672</v>
      </c>
      <c r="C80" s="27" t="s">
        <v>38</v>
      </c>
      <c r="D80" s="27"/>
      <c r="E80" s="27"/>
      <c r="F80" s="27"/>
      <c r="G80" s="27"/>
      <c r="H80" s="27"/>
      <c r="I80" s="27"/>
      <c r="J80" s="21">
        <f t="shared" si="10"/>
        <v>0</v>
      </c>
      <c r="K80" s="21">
        <f t="shared" si="11"/>
        <v>0</v>
      </c>
    </row>
    <row r="81" spans="1:11" x14ac:dyDescent="0.25">
      <c r="A81" s="27" t="s">
        <v>90</v>
      </c>
      <c r="B81" s="27" t="s">
        <v>34</v>
      </c>
      <c r="C81" s="27" t="s">
        <v>38</v>
      </c>
      <c r="D81" s="27"/>
      <c r="E81" s="27"/>
      <c r="F81" s="27"/>
      <c r="G81" s="27"/>
      <c r="H81" s="27"/>
      <c r="I81" s="27"/>
      <c r="J81" s="21">
        <f t="shared" si="10"/>
        <v>0</v>
      </c>
      <c r="K81" s="21">
        <f t="shared" si="11"/>
        <v>0</v>
      </c>
    </row>
    <row r="82" spans="1:11" x14ac:dyDescent="0.25">
      <c r="A82" s="27" t="s">
        <v>91</v>
      </c>
      <c r="B82" s="27" t="s">
        <v>35</v>
      </c>
      <c r="C82" s="27" t="s">
        <v>38</v>
      </c>
      <c r="D82" s="27"/>
      <c r="E82" s="27"/>
      <c r="F82" s="27"/>
      <c r="G82" s="27"/>
      <c r="H82" s="27"/>
      <c r="I82" s="27"/>
      <c r="J82" s="21">
        <f t="shared" si="10"/>
        <v>0</v>
      </c>
      <c r="K82" s="21">
        <f t="shared" si="11"/>
        <v>0</v>
      </c>
    </row>
    <row r="83" spans="1:11" x14ac:dyDescent="0.25">
      <c r="A83" s="27" t="s">
        <v>131</v>
      </c>
      <c r="B83" s="27" t="s">
        <v>333</v>
      </c>
      <c r="C83" s="27" t="s">
        <v>38</v>
      </c>
      <c r="D83" s="27"/>
      <c r="E83" s="27"/>
      <c r="F83" s="27"/>
      <c r="G83" s="27"/>
      <c r="H83" s="27"/>
      <c r="I83" s="27"/>
      <c r="J83" s="21">
        <f t="shared" si="10"/>
        <v>0</v>
      </c>
      <c r="K83" s="21">
        <f t="shared" si="11"/>
        <v>0</v>
      </c>
    </row>
    <row r="84" spans="1:11" ht="30" x14ac:dyDescent="0.25">
      <c r="A84" s="27" t="s">
        <v>673</v>
      </c>
      <c r="B84" s="27" t="s">
        <v>674</v>
      </c>
      <c r="C84" s="27" t="s">
        <v>38</v>
      </c>
      <c r="D84" s="27"/>
      <c r="E84" s="27"/>
      <c r="F84" s="27"/>
      <c r="G84" s="27"/>
      <c r="H84" s="27"/>
      <c r="I84" s="27"/>
      <c r="J84" s="21">
        <f t="shared" si="10"/>
        <v>0</v>
      </c>
      <c r="K84" s="21">
        <f t="shared" si="11"/>
        <v>0</v>
      </c>
    </row>
    <row r="85" spans="1:11" ht="30" x14ac:dyDescent="0.25">
      <c r="A85" s="27" t="s">
        <v>133</v>
      </c>
      <c r="B85" s="27" t="s">
        <v>335</v>
      </c>
      <c r="C85" s="27" t="s">
        <v>38</v>
      </c>
      <c r="D85" s="27"/>
      <c r="E85" s="27"/>
      <c r="F85" s="27"/>
      <c r="G85" s="27"/>
      <c r="H85" s="27"/>
      <c r="I85" s="27"/>
      <c r="J85" s="21">
        <f t="shared" si="10"/>
        <v>0</v>
      </c>
      <c r="K85" s="21">
        <f t="shared" si="11"/>
        <v>0</v>
      </c>
    </row>
    <row r="86" spans="1:11" ht="45" x14ac:dyDescent="0.25">
      <c r="A86" s="27" t="s">
        <v>675</v>
      </c>
      <c r="B86" s="27" t="s">
        <v>676</v>
      </c>
      <c r="C86" s="27" t="s">
        <v>38</v>
      </c>
      <c r="D86" s="27"/>
      <c r="E86" s="27"/>
      <c r="F86" s="27"/>
      <c r="G86" s="27"/>
      <c r="H86" s="27"/>
      <c r="I86" s="27"/>
      <c r="J86" s="21">
        <f t="shared" si="10"/>
        <v>0</v>
      </c>
      <c r="K86" s="21">
        <f t="shared" si="11"/>
        <v>0</v>
      </c>
    </row>
    <row r="87" spans="1:11" x14ac:dyDescent="0.25">
      <c r="A87" s="27" t="s">
        <v>92</v>
      </c>
      <c r="B87" s="27" t="s">
        <v>36</v>
      </c>
      <c r="C87" s="27" t="s">
        <v>38</v>
      </c>
      <c r="D87" s="27"/>
      <c r="E87" s="27"/>
      <c r="F87" s="27"/>
      <c r="G87" s="27"/>
      <c r="H87" s="27"/>
      <c r="I87" s="27"/>
      <c r="J87" s="21">
        <f t="shared" si="10"/>
        <v>0</v>
      </c>
      <c r="K87" s="21">
        <f t="shared" si="11"/>
        <v>0</v>
      </c>
    </row>
    <row r="88" spans="1:11" x14ac:dyDescent="0.25">
      <c r="A88" s="27" t="s">
        <v>93</v>
      </c>
      <c r="B88" s="27" t="s">
        <v>37</v>
      </c>
      <c r="C88" s="27" t="s">
        <v>38</v>
      </c>
      <c r="D88" s="27"/>
      <c r="E88" s="27"/>
      <c r="F88" s="27"/>
      <c r="G88" s="27"/>
      <c r="H88" s="27"/>
      <c r="I88" s="27"/>
      <c r="J88" s="21">
        <f t="shared" si="10"/>
        <v>0</v>
      </c>
      <c r="K88" s="21">
        <f t="shared" si="11"/>
        <v>0</v>
      </c>
    </row>
    <row r="89" spans="1:11" x14ac:dyDescent="0.25">
      <c r="A89" s="27" t="s">
        <v>147</v>
      </c>
      <c r="B89" s="27" t="s">
        <v>143</v>
      </c>
      <c r="C89" s="27"/>
      <c r="D89" s="21">
        <f t="shared" ref="D89:I89" si="17">D91+D90+D94</f>
        <v>0</v>
      </c>
      <c r="E89" s="21">
        <f t="shared" si="17"/>
        <v>0</v>
      </c>
      <c r="F89" s="21">
        <f t="shared" si="17"/>
        <v>0</v>
      </c>
      <c r="G89" s="21">
        <f t="shared" si="17"/>
        <v>0</v>
      </c>
      <c r="H89" s="21">
        <f t="shared" si="17"/>
        <v>0</v>
      </c>
      <c r="I89" s="21">
        <f t="shared" si="17"/>
        <v>0</v>
      </c>
      <c r="J89" s="21">
        <f>J91+J90+J94</f>
        <v>0</v>
      </c>
      <c r="K89" s="21">
        <f>K91+K90+K94</f>
        <v>0</v>
      </c>
    </row>
    <row r="90" spans="1:11" ht="45" x14ac:dyDescent="0.25">
      <c r="A90" s="27" t="s">
        <v>677</v>
      </c>
      <c r="B90" s="27" t="s">
        <v>678</v>
      </c>
      <c r="C90" s="27" t="s">
        <v>38</v>
      </c>
      <c r="D90" s="21">
        <f t="shared" ref="D90:I90" si="18">D91+D92+D93</f>
        <v>0</v>
      </c>
      <c r="E90" s="21">
        <f t="shared" si="18"/>
        <v>0</v>
      </c>
      <c r="F90" s="21">
        <f t="shared" si="18"/>
        <v>0</v>
      </c>
      <c r="G90" s="21">
        <f t="shared" si="18"/>
        <v>0</v>
      </c>
      <c r="H90" s="21">
        <f t="shared" si="18"/>
        <v>0</v>
      </c>
      <c r="I90" s="21">
        <f t="shared" si="18"/>
        <v>0</v>
      </c>
      <c r="J90" s="21">
        <f>J91+J92+J93</f>
        <v>0</v>
      </c>
      <c r="K90" s="21">
        <f>K91+K92+K93</f>
        <v>0</v>
      </c>
    </row>
    <row r="91" spans="1:11" x14ac:dyDescent="0.25">
      <c r="A91" s="27" t="s">
        <v>150</v>
      </c>
      <c r="B91" s="27" t="s">
        <v>679</v>
      </c>
      <c r="C91" s="27" t="s">
        <v>38</v>
      </c>
      <c r="D91" s="27"/>
      <c r="E91" s="27"/>
      <c r="F91" s="27"/>
      <c r="G91" s="27"/>
      <c r="H91" s="27"/>
      <c r="I91" s="27"/>
      <c r="J91" s="21">
        <f t="shared" si="10"/>
        <v>0</v>
      </c>
      <c r="K91" s="21">
        <f t="shared" si="11"/>
        <v>0</v>
      </c>
    </row>
    <row r="92" spans="1:11" ht="30" x14ac:dyDescent="0.25">
      <c r="A92" s="27" t="s">
        <v>151</v>
      </c>
      <c r="B92" s="27" t="s">
        <v>680</v>
      </c>
      <c r="C92" s="27" t="s">
        <v>38</v>
      </c>
      <c r="D92" s="27"/>
      <c r="E92" s="27"/>
      <c r="F92" s="27"/>
      <c r="G92" s="27"/>
      <c r="H92" s="27"/>
      <c r="I92" s="27"/>
      <c r="J92" s="21">
        <f t="shared" si="10"/>
        <v>0</v>
      </c>
      <c r="K92" s="21">
        <f t="shared" si="11"/>
        <v>0</v>
      </c>
    </row>
    <row r="93" spans="1:11" x14ac:dyDescent="0.25">
      <c r="A93" s="27" t="s">
        <v>152</v>
      </c>
      <c r="B93" s="27" t="s">
        <v>681</v>
      </c>
      <c r="C93" s="27" t="s">
        <v>38</v>
      </c>
      <c r="D93" s="27"/>
      <c r="E93" s="27"/>
      <c r="F93" s="27"/>
      <c r="G93" s="27"/>
      <c r="H93" s="27"/>
      <c r="I93" s="27"/>
      <c r="J93" s="21">
        <f t="shared" si="10"/>
        <v>0</v>
      </c>
      <c r="K93" s="21">
        <f t="shared" si="11"/>
        <v>0</v>
      </c>
    </row>
    <row r="94" spans="1:11" ht="45" x14ac:dyDescent="0.25">
      <c r="A94" s="27" t="s">
        <v>153</v>
      </c>
      <c r="B94" s="27" t="s">
        <v>682</v>
      </c>
      <c r="C94" s="27"/>
      <c r="D94" s="21">
        <f t="shared" ref="D94:I94" si="19">D95+D96+D97</f>
        <v>0</v>
      </c>
      <c r="E94" s="21">
        <f t="shared" si="19"/>
        <v>0</v>
      </c>
      <c r="F94" s="21">
        <f t="shared" si="19"/>
        <v>0</v>
      </c>
      <c r="G94" s="21">
        <f t="shared" si="19"/>
        <v>0</v>
      </c>
      <c r="H94" s="21">
        <f t="shared" si="19"/>
        <v>0</v>
      </c>
      <c r="I94" s="21">
        <f t="shared" si="19"/>
        <v>0</v>
      </c>
      <c r="J94" s="21">
        <f>J95+J96+J97</f>
        <v>0</v>
      </c>
      <c r="K94" s="21">
        <f>K95+K96+K97</f>
        <v>0</v>
      </c>
    </row>
    <row r="95" spans="1:11" ht="30" x14ac:dyDescent="0.25">
      <c r="A95" s="27" t="s">
        <v>683</v>
      </c>
      <c r="B95" s="27" t="s">
        <v>684</v>
      </c>
      <c r="C95" s="27" t="s">
        <v>38</v>
      </c>
      <c r="D95" s="27"/>
      <c r="E95" s="27"/>
      <c r="F95" s="27"/>
      <c r="G95" s="27"/>
      <c r="H95" s="27"/>
      <c r="I95" s="27"/>
      <c r="J95" s="21">
        <f t="shared" si="10"/>
        <v>0</v>
      </c>
      <c r="K95" s="21">
        <f t="shared" si="11"/>
        <v>0</v>
      </c>
    </row>
    <row r="96" spans="1:11" ht="30" x14ac:dyDescent="0.25">
      <c r="A96" s="27" t="s">
        <v>685</v>
      </c>
      <c r="B96" s="27" t="s">
        <v>686</v>
      </c>
      <c r="C96" s="27" t="s">
        <v>38</v>
      </c>
      <c r="D96" s="27"/>
      <c r="E96" s="27"/>
      <c r="F96" s="27"/>
      <c r="G96" s="27"/>
      <c r="H96" s="27"/>
      <c r="I96" s="27"/>
      <c r="J96" s="21">
        <f t="shared" si="10"/>
        <v>0</v>
      </c>
      <c r="K96" s="21">
        <f t="shared" si="11"/>
        <v>0</v>
      </c>
    </row>
    <row r="97" spans="1:11" x14ac:dyDescent="0.25">
      <c r="A97" s="27" t="s">
        <v>687</v>
      </c>
      <c r="B97" s="27" t="s">
        <v>688</v>
      </c>
      <c r="C97" s="27" t="s">
        <v>38</v>
      </c>
      <c r="D97" s="27"/>
      <c r="E97" s="27"/>
      <c r="F97" s="27"/>
      <c r="G97" s="27"/>
      <c r="H97" s="27"/>
      <c r="I97" s="27"/>
      <c r="J97" s="21">
        <f t="shared" si="10"/>
        <v>0</v>
      </c>
      <c r="K97" s="21">
        <f t="shared" si="11"/>
        <v>0</v>
      </c>
    </row>
  </sheetData>
  <customSheetViews>
    <customSheetView guid="{54FB15DD-CF7C-4C7F-A4E1-9E6833FEB9B8}" scale="55" showPageBreaks="1" fitToPage="1" printArea="1" view="pageBreakPreview">
      <selection sqref="A1:XFD1048576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37" fitToHeight="7" orientation="portrait" r:id="rId1"/>
      <headerFooter differentFirst="1" scaleWithDoc="0">
        <oddHeader xml:space="preserve">&amp;C&amp;P
</oddHeader>
      </headerFooter>
    </customSheetView>
    <customSheetView guid="{A6676090-F37E-4926-9EDA-0DCDF5A95D6E}" scale="85" showPageBreaks="1" fitToPage="1" printArea="1" view="pageBreakPreview" topLeftCell="A76">
      <selection activeCell="D46" sqref="D46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38" fitToHeight="7" orientation="portrait" r:id="rId2"/>
      <headerFooter differentFirst="1" scaleWithDoc="0">
        <oddHeader xml:space="preserve">&amp;C&amp;P
</oddHeader>
      </headerFooter>
    </customSheetView>
    <customSheetView guid="{313A0E35-DC03-4BE6-9F24-AFE6199774B4}" scale="70" showPageBreaks="1" fitToPage="1" printArea="1" view="pageBreakPreview" topLeftCell="A37">
      <selection activeCell="J54" sqref="J54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54" fitToHeight="7" orientation="portrait" r:id="rId3"/>
      <headerFooter differentFirst="1" scaleWithDoc="0">
        <oddHeader xml:space="preserve">&amp;C&amp;P
</oddHeader>
      </headerFooter>
    </customSheetView>
    <customSheetView guid="{A487EA70-5879-4412-A46F-955FCB209695}" scale="60" showPageBreaks="1" fitToPage="1" printArea="1" hiddenColumns="1" view="pageBreakPreview">
      <selection activeCell="I30" sqref="I30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35" fitToHeight="7" orientation="portrait" r:id="rId4"/>
      <headerFooter differentFirst="1" scaleWithDoc="0">
        <oddHeader xml:space="preserve">&amp;C&amp;P
</oddHeader>
      </headerFooter>
    </customSheetView>
    <customSheetView guid="{B6C880A5-0CE8-4006-94A1-E08A7BE3DCF6}" scale="70" showPageBreaks="1" fitToPage="1" printArea="1" view="pageBreakPreview">
      <selection activeCell="E17" sqref="E17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37" fitToHeight="7" orientation="portrait" r:id="rId5"/>
      <headerFooter differentFirst="1" scaleWithDoc="0">
        <oddHeader xml:space="preserve">&amp;C&amp;P
</oddHeader>
      </headerFooter>
    </customSheetView>
    <customSheetView guid="{B132F6C4-F9D8-45E6-9EBF-6782EA84A7E7}" scale="70" showPageBreaks="1" fitToPage="1" printArea="1" view="pageBreakPreview" topLeftCell="A70">
      <selection activeCell="E17" sqref="E17"/>
      <rowBreaks count="1" manualBreakCount="1">
        <brk id="55" max="9" man="1"/>
      </rowBreaks>
      <pageMargins left="0.39370078740157483" right="0.39370078740157483" top="0.78740157480314965" bottom="0.39370078740157483" header="0.51181102362204722" footer="0.51181102362204722"/>
      <pageSetup paperSize="9" scale="37" fitToHeight="7" orientation="portrait" r:id="rId6"/>
      <headerFooter differentFirst="1" scaleWithDoc="0">
        <oddHeader xml:space="preserve">&amp;C&amp;P
</oddHeader>
      </headerFooter>
    </customSheetView>
  </customSheetViews>
  <mergeCells count="14">
    <mergeCell ref="H16:I16"/>
    <mergeCell ref="J16:K16"/>
    <mergeCell ref="A19:B19"/>
    <mergeCell ref="A5:G5"/>
    <mergeCell ref="A7:G7"/>
    <mergeCell ref="A9:G9"/>
    <mergeCell ref="A10:G10"/>
    <mergeCell ref="A12:G12"/>
    <mergeCell ref="A13:G13"/>
    <mergeCell ref="A16:A17"/>
    <mergeCell ref="B16:B17"/>
    <mergeCell ref="F16:G16"/>
    <mergeCell ref="D16:E16"/>
    <mergeCell ref="C16:C17"/>
  </mergeCells>
  <pageMargins left="0.39370078740157483" right="0.39370078740157483" top="0.78740157480314965" bottom="0.39370078740157483" header="0.51181102362204722" footer="0.51181102362204722"/>
  <pageSetup paperSize="9" scale="37" fitToHeight="7" orientation="portrait" r:id="rId7"/>
  <headerFooter differentFirst="1" scaleWithDoc="0">
    <oddHeader xml:space="preserve">&amp;C&amp;P
</oddHead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Финплан</vt:lpstr>
      <vt:lpstr>Источники</vt:lpstr>
      <vt:lpstr>Источники!Заголовки_для_печати</vt:lpstr>
      <vt:lpstr>Источники!Область_печати</vt:lpstr>
      <vt:lpstr>Финплан!Область_печати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Муравьева Татьяна Евгеньевна</cp:lastModifiedBy>
  <cp:lastPrinted>2015-10-05T13:57:03Z</cp:lastPrinted>
  <dcterms:created xsi:type="dcterms:W3CDTF">2015-09-16T07:43:55Z</dcterms:created>
  <dcterms:modified xsi:type="dcterms:W3CDTF">2019-04-08T13:40:27Z</dcterms:modified>
</cp:coreProperties>
</file>