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Правление\4 ПРОТОКОЛЫ\ПРОТОКОЛЫ ДЕПАРТАМЕНТА 2025\"/>
    </mc:Choice>
  </mc:AlternateContent>
  <bookViews>
    <workbookView xWindow="360" yWindow="15" windowWidth="20955" windowHeight="9720" activeTab="5"/>
  </bookViews>
  <sheets>
    <sheet name="№ 1-ИП ТС" sheetId="1" r:id="rId1"/>
    <sheet name="№ 2-ИП ТС" sheetId="2" r:id="rId2"/>
    <sheet name="№ 3-ИП ТС" sheetId="3" r:id="rId3"/>
    <sheet name="№ 4-ИП ТС" sheetId="4" r:id="rId4"/>
    <sheet name="№ 5-ИП ТС_1" sheetId="5" state="hidden" r:id="rId5"/>
    <sheet name="№5-ИП ТС_2" sheetId="6" r:id="rId6"/>
    <sheet name="ПЗ_3.2.1" sheetId="7" state="hidden" r:id="rId7"/>
    <sheet name="ПЗ_6.1" sheetId="8" state="hidden" r:id="rId8"/>
    <sheet name="Расч аморт для тарифов" sheetId="9" state="hidden" r:id="rId9"/>
    <sheet name="ПК" sheetId="10" state="hidden" r:id="rId10"/>
    <sheet name="Расчет доступности" sheetId="11" state="hidden" r:id="rId11"/>
    <sheet name="Амортизация" sheetId="12" state="hidden" r:id="rId12"/>
  </sheets>
  <externalReferences>
    <externalReference r:id="rId13"/>
  </externalReferences>
  <definedNames>
    <definedName name="_xlnm._FilterDatabase" localSheetId="8" hidden="1">'Расч аморт для тарифов'!$A$4:$AK$126</definedName>
    <definedName name="_xlnm.Print_Titles" localSheetId="1">'№ 2-ИП ТС'!$A:$B</definedName>
    <definedName name="_xlnm.Print_Area" localSheetId="0">'№ 1-ИП ТС'!$A$1:$B$25</definedName>
    <definedName name="_xlnm.Print_Area" localSheetId="1">'№ 2-ИП ТС'!$A$1:$AL$71</definedName>
    <definedName name="_xlnm.Print_Area" localSheetId="2">'№ 3-ИП ТС'!$A$1:$K$26</definedName>
    <definedName name="_xlnm.Print_Area" localSheetId="3">'№ 4-ИП ТС'!$A$1:$AE$16</definedName>
    <definedName name="_xlnm.Print_Area" localSheetId="4">'№ 5-ИП ТС_1'!$A$1:$K$38</definedName>
  </definedNames>
  <calcPr calcId="162913" iterate="1"/>
</workbook>
</file>

<file path=xl/calcChain.xml><?xml version="1.0" encoding="utf-8"?>
<calcChain xmlns="http://schemas.openxmlformats.org/spreadsheetml/2006/main">
  <c r="L13" i="12" l="1"/>
  <c r="K13" i="12"/>
  <c r="J13" i="12"/>
  <c r="I13" i="12"/>
  <c r="H13" i="12"/>
  <c r="F12" i="12"/>
  <c r="E12" i="12"/>
  <c r="F11" i="12"/>
  <c r="E11" i="12"/>
  <c r="E13" i="12" s="1"/>
  <c r="K5" i="12"/>
  <c r="J5" i="12"/>
  <c r="I5" i="12"/>
  <c r="H5" i="12"/>
  <c r="E5" i="12"/>
  <c r="O4" i="12"/>
  <c r="O5" i="12" s="1"/>
  <c r="F4" i="12"/>
  <c r="C8" i="11"/>
  <c r="C7" i="11"/>
  <c r="C6" i="11"/>
  <c r="G5" i="11"/>
  <c r="G6" i="11" s="1"/>
  <c r="G7" i="11" s="1"/>
  <c r="G8" i="11" s="1"/>
  <c r="G9" i="11" s="1"/>
  <c r="F5" i="11"/>
  <c r="F6" i="11" s="1"/>
  <c r="F7" i="11" s="1"/>
  <c r="F8" i="11" s="1"/>
  <c r="F9" i="11" s="1"/>
  <c r="E5" i="11"/>
  <c r="C5" i="11"/>
  <c r="I4" i="11"/>
  <c r="H4" i="11"/>
  <c r="H3" i="11"/>
  <c r="C3" i="11"/>
  <c r="O153" i="10"/>
  <c r="N153" i="10"/>
  <c r="O141" i="10"/>
  <c r="M15" i="10" s="1"/>
  <c r="N141" i="10"/>
  <c r="O129" i="10"/>
  <c r="M14" i="10" s="1"/>
  <c r="K14" i="10" s="1"/>
  <c r="N129" i="10"/>
  <c r="O117" i="10"/>
  <c r="M13" i="10" s="1"/>
  <c r="N117" i="10"/>
  <c r="O105" i="10"/>
  <c r="N105" i="10"/>
  <c r="O93" i="10"/>
  <c r="M11" i="10" s="1"/>
  <c r="N93"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A23" i="10"/>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C22" i="10"/>
  <c r="K16" i="10"/>
  <c r="L15" i="10"/>
  <c r="L14" i="10"/>
  <c r="L13" i="10"/>
  <c r="M12" i="10"/>
  <c r="L12" i="10"/>
  <c r="L11" i="10"/>
  <c r="D9" i="10"/>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U125" i="9"/>
  <c r="U126" i="9" s="1"/>
  <c r="P125" i="9"/>
  <c r="F125" i="9"/>
  <c r="AJ124" i="9"/>
  <c r="AH124" i="9"/>
  <c r="AF124" i="9"/>
  <c r="AD124" i="9"/>
  <c r="AK123" i="9"/>
  <c r="AI123" i="9"/>
  <c r="AG123" i="9"/>
  <c r="S123" i="9"/>
  <c r="W123" i="9" s="1"/>
  <c r="X123" i="9" s="1"/>
  <c r="Y123" i="9" s="1"/>
  <c r="Q123" i="9"/>
  <c r="N123" i="9"/>
  <c r="O123" i="9" s="1"/>
  <c r="R123" i="9" s="1"/>
  <c r="K123" i="9"/>
  <c r="J123" i="9"/>
  <c r="T123" i="9" s="1"/>
  <c r="AK122" i="9"/>
  <c r="AK125" i="9" s="1"/>
  <c r="AI122" i="9"/>
  <c r="AI125" i="9" s="1"/>
  <c r="AG122" i="9"/>
  <c r="AG125" i="9" s="1"/>
  <c r="T122" i="9"/>
  <c r="Q122" i="9"/>
  <c r="N122" i="9"/>
  <c r="K122" i="9"/>
  <c r="J122" i="9"/>
  <c r="AD119" i="9"/>
  <c r="AE119" i="9" s="1"/>
  <c r="V119" i="9"/>
  <c r="AJ119" i="9" s="1"/>
  <c r="J119" i="9"/>
  <c r="M119" i="9" s="1"/>
  <c r="K119" i="9" s="1"/>
  <c r="F119" i="9"/>
  <c r="AJ118" i="9"/>
  <c r="AH118" i="9"/>
  <c r="AG118" i="9"/>
  <c r="AF118" i="9"/>
  <c r="AD118" i="9"/>
  <c r="P118" i="9"/>
  <c r="F118" i="9"/>
  <c r="AK117" i="9"/>
  <c r="AK118" i="9" s="1"/>
  <c r="AI117" i="9"/>
  <c r="AI118" i="9" s="1"/>
  <c r="AG117" i="9"/>
  <c r="Q117" i="9"/>
  <c r="Q118" i="9" s="1"/>
  <c r="N117" i="9"/>
  <c r="N118" i="9" s="1"/>
  <c r="K117" i="9"/>
  <c r="J117" i="9"/>
  <c r="P115" i="9"/>
  <c r="P120" i="9" s="1"/>
  <c r="F115" i="9"/>
  <c r="F120" i="9" s="1"/>
  <c r="Q114" i="9"/>
  <c r="N114" i="9"/>
  <c r="O114" i="9" s="1"/>
  <c r="R114" i="9" s="1"/>
  <c r="K114" i="9"/>
  <c r="J114" i="9"/>
  <c r="Q113" i="9"/>
  <c r="N113" i="9"/>
  <c r="O113" i="9" s="1"/>
  <c r="R113" i="9" s="1"/>
  <c r="K113" i="9"/>
  <c r="J113" i="9"/>
  <c r="AK112" i="9"/>
  <c r="AI112" i="9"/>
  <c r="AG112" i="9"/>
  <c r="Q112" i="9"/>
  <c r="N112" i="9"/>
  <c r="O112" i="9" s="1"/>
  <c r="R112" i="9" s="1"/>
  <c r="S112" i="9" s="1"/>
  <c r="K112" i="9"/>
  <c r="J112" i="9"/>
  <c r="AK111" i="9"/>
  <c r="AI111" i="9"/>
  <c r="AG111" i="9"/>
  <c r="Q111" i="9"/>
  <c r="N111" i="9"/>
  <c r="O111" i="9" s="1"/>
  <c r="R111" i="9" s="1"/>
  <c r="S111" i="9" s="1"/>
  <c r="W111" i="9" s="1"/>
  <c r="K111" i="9"/>
  <c r="J111" i="9"/>
  <c r="T111" i="9" s="1"/>
  <c r="AK110" i="9"/>
  <c r="AI110" i="9"/>
  <c r="AG110" i="9"/>
  <c r="Q110" i="9"/>
  <c r="N110" i="9"/>
  <c r="O110" i="9" s="1"/>
  <c r="R110" i="9" s="1"/>
  <c r="S110" i="9" s="1"/>
  <c r="K110" i="9"/>
  <c r="J110" i="9"/>
  <c r="T110" i="9" s="1"/>
  <c r="AK109" i="9"/>
  <c r="AI109" i="9"/>
  <c r="AG109" i="9"/>
  <c r="Q109" i="9"/>
  <c r="N109" i="9"/>
  <c r="O109" i="9" s="1"/>
  <c r="R109" i="9" s="1"/>
  <c r="S109" i="9" s="1"/>
  <c r="K109" i="9"/>
  <c r="J109" i="9"/>
  <c r="AK108" i="9"/>
  <c r="AI108" i="9"/>
  <c r="AG108" i="9"/>
  <c r="Q108" i="9"/>
  <c r="N108" i="9"/>
  <c r="O108" i="9" s="1"/>
  <c r="R108" i="9" s="1"/>
  <c r="S108" i="9" s="1"/>
  <c r="K108" i="9"/>
  <c r="J108" i="9"/>
  <c r="AK107" i="9"/>
  <c r="AI107" i="9"/>
  <c r="AG107" i="9"/>
  <c r="R107" i="9"/>
  <c r="S107" i="9" s="1"/>
  <c r="Q107" i="9"/>
  <c r="N107" i="9"/>
  <c r="O107" i="9" s="1"/>
  <c r="K107" i="9"/>
  <c r="J107" i="9"/>
  <c r="AK106" i="9"/>
  <c r="AI106" i="9"/>
  <c r="AG106" i="9"/>
  <c r="R106" i="9"/>
  <c r="S106" i="9" s="1"/>
  <c r="Q106" i="9"/>
  <c r="N106" i="9"/>
  <c r="O106" i="9" s="1"/>
  <c r="K106" i="9"/>
  <c r="J106" i="9"/>
  <c r="AK105" i="9"/>
  <c r="AI105" i="9"/>
  <c r="AG105" i="9"/>
  <c r="R105" i="9"/>
  <c r="S105" i="9" s="1"/>
  <c r="Q105" i="9"/>
  <c r="N105" i="9"/>
  <c r="O105" i="9" s="1"/>
  <c r="K105" i="9"/>
  <c r="J105" i="9"/>
  <c r="AK104" i="9"/>
  <c r="AI104" i="9"/>
  <c r="AG104" i="9"/>
  <c r="R104" i="9"/>
  <c r="S104" i="9" s="1"/>
  <c r="W104" i="9" s="1"/>
  <c r="Q104" i="9"/>
  <c r="N104" i="9"/>
  <c r="O104" i="9" s="1"/>
  <c r="K104" i="9"/>
  <c r="J104" i="9"/>
  <c r="AK103" i="9"/>
  <c r="AI103" i="9"/>
  <c r="AG103" i="9"/>
  <c r="R103" i="9"/>
  <c r="S103" i="9" s="1"/>
  <c r="Q103" i="9"/>
  <c r="N103" i="9"/>
  <c r="O103" i="9" s="1"/>
  <c r="K103" i="9"/>
  <c r="J103" i="9"/>
  <c r="T103" i="9" s="1"/>
  <c r="AK102" i="9"/>
  <c r="AI102" i="9"/>
  <c r="AG102" i="9"/>
  <c r="R102" i="9"/>
  <c r="S102" i="9" s="1"/>
  <c r="Q102" i="9"/>
  <c r="O102" i="9"/>
  <c r="N102" i="9"/>
  <c r="K102" i="9"/>
  <c r="J102" i="9"/>
  <c r="AK101" i="9"/>
  <c r="AI101" i="9"/>
  <c r="AG101" i="9"/>
  <c r="R101" i="9"/>
  <c r="S101" i="9" s="1"/>
  <c r="Q101" i="9"/>
  <c r="N101" i="9"/>
  <c r="O101" i="9" s="1"/>
  <c r="K101" i="9"/>
  <c r="J101" i="9"/>
  <c r="AK100" i="9"/>
  <c r="AI100" i="9"/>
  <c r="AG100" i="9"/>
  <c r="W100" i="9"/>
  <c r="R100" i="9"/>
  <c r="S100" i="9" s="1"/>
  <c r="Q100" i="9"/>
  <c r="N100" i="9"/>
  <c r="O100" i="9" s="1"/>
  <c r="K100" i="9"/>
  <c r="J100" i="9"/>
  <c r="T100" i="9" s="1"/>
  <c r="AK99" i="9"/>
  <c r="AI99" i="9"/>
  <c r="AG99" i="9"/>
  <c r="R99" i="9"/>
  <c r="S99" i="9" s="1"/>
  <c r="Q99" i="9"/>
  <c r="N99" i="9"/>
  <c r="O99" i="9" s="1"/>
  <c r="K99" i="9"/>
  <c r="J99" i="9"/>
  <c r="A99" i="9"/>
  <c r="A100" i="9" s="1"/>
  <c r="A101" i="9" s="1"/>
  <c r="A102" i="9" s="1"/>
  <c r="A103" i="9" s="1"/>
  <c r="A104" i="9" s="1"/>
  <c r="A105" i="9" s="1"/>
  <c r="A106" i="9" s="1"/>
  <c r="A107" i="9" s="1"/>
  <c r="A108" i="9" s="1"/>
  <c r="A109" i="9" s="1"/>
  <c r="A110" i="9" s="1"/>
  <c r="A111" i="9" s="1"/>
  <c r="A112" i="9" s="1"/>
  <c r="A113" i="9" s="1"/>
  <c r="A114" i="9" s="1"/>
  <c r="AK98" i="9"/>
  <c r="AI98" i="9"/>
  <c r="AG98" i="9"/>
  <c r="R98" i="9"/>
  <c r="S98" i="9" s="1"/>
  <c r="X98" i="9" s="1"/>
  <c r="Q98" i="9"/>
  <c r="O98" i="9"/>
  <c r="N98" i="9"/>
  <c r="N115" i="9" s="1"/>
  <c r="N120" i="9" s="1"/>
  <c r="K98" i="9"/>
  <c r="J98" i="9"/>
  <c r="T98" i="9" s="1"/>
  <c r="AE94" i="9"/>
  <c r="AD94" i="9"/>
  <c r="V94" i="9"/>
  <c r="AF94" i="9" s="1"/>
  <c r="J94" i="9"/>
  <c r="M94" i="9" s="1"/>
  <c r="K94" i="9" s="1"/>
  <c r="F94" i="9"/>
  <c r="P93" i="9"/>
  <c r="F93" i="9"/>
  <c r="Q92" i="9"/>
  <c r="V92" i="9" s="1"/>
  <c r="N92" i="9"/>
  <c r="O92" i="9" s="1"/>
  <c r="R92" i="9" s="1"/>
  <c r="K92" i="9"/>
  <c r="J92" i="9"/>
  <c r="T92" i="9" s="1"/>
  <c r="Q91" i="9"/>
  <c r="Q93" i="9" s="1"/>
  <c r="N91" i="9"/>
  <c r="N93" i="9" s="1"/>
  <c r="K91" i="9"/>
  <c r="J91" i="9"/>
  <c r="P89" i="9"/>
  <c r="F89" i="9"/>
  <c r="F95" i="9" s="1"/>
  <c r="Q88" i="9"/>
  <c r="V88" i="9" s="1"/>
  <c r="AJ88" i="9" s="1"/>
  <c r="N88" i="9"/>
  <c r="O88" i="9" s="1"/>
  <c r="R88" i="9" s="1"/>
  <c r="K88" i="9"/>
  <c r="J88" i="9"/>
  <c r="Q87" i="9"/>
  <c r="N87" i="9"/>
  <c r="O87" i="9" s="1"/>
  <c r="R87" i="9" s="1"/>
  <c r="K87" i="9"/>
  <c r="J87" i="9"/>
  <c r="T87" i="9" s="1"/>
  <c r="V87" i="9" s="1"/>
  <c r="Q86" i="9"/>
  <c r="N86" i="9"/>
  <c r="O86" i="9" s="1"/>
  <c r="R86" i="9" s="1"/>
  <c r="S86" i="9" s="1"/>
  <c r="K86" i="9"/>
  <c r="J86" i="9"/>
  <c r="Q85" i="9"/>
  <c r="N85" i="9"/>
  <c r="O85" i="9" s="1"/>
  <c r="R85" i="9" s="1"/>
  <c r="S85" i="9" s="1"/>
  <c r="K85" i="9"/>
  <c r="J85" i="9"/>
  <c r="T85" i="9" s="1"/>
  <c r="T84" i="9"/>
  <c r="Q84" i="9"/>
  <c r="N84" i="9"/>
  <c r="O84" i="9" s="1"/>
  <c r="R84" i="9" s="1"/>
  <c r="S84" i="9" s="1"/>
  <c r="K84" i="9"/>
  <c r="J84" i="9"/>
  <c r="Q83" i="9"/>
  <c r="O83" i="9"/>
  <c r="R83" i="9" s="1"/>
  <c r="S83" i="9" s="1"/>
  <c r="N83" i="9"/>
  <c r="K83" i="9"/>
  <c r="J83" i="9"/>
  <c r="T83" i="9" s="1"/>
  <c r="Q82" i="9"/>
  <c r="N82" i="9"/>
  <c r="O82" i="9" s="1"/>
  <c r="R82" i="9" s="1"/>
  <c r="K82" i="9"/>
  <c r="J82" i="9"/>
  <c r="T82" i="9" s="1"/>
  <c r="Q81" i="9"/>
  <c r="N81" i="9"/>
  <c r="O81" i="9" s="1"/>
  <c r="R81" i="9" s="1"/>
  <c r="K81" i="9"/>
  <c r="T81" i="9" s="1"/>
  <c r="J81" i="9"/>
  <c r="Q80" i="9"/>
  <c r="N80" i="9"/>
  <c r="O80" i="9" s="1"/>
  <c r="R80" i="9" s="1"/>
  <c r="K80" i="9"/>
  <c r="J80" i="9"/>
  <c r="T80" i="9" s="1"/>
  <c r="Q79" i="9"/>
  <c r="N79" i="9"/>
  <c r="O79" i="9" s="1"/>
  <c r="R79" i="9" s="1"/>
  <c r="K79" i="9"/>
  <c r="J79" i="9"/>
  <c r="T79" i="9" s="1"/>
  <c r="Q78" i="9"/>
  <c r="N78" i="9"/>
  <c r="O78" i="9" s="1"/>
  <c r="R78" i="9" s="1"/>
  <c r="K78" i="9"/>
  <c r="J78" i="9"/>
  <c r="Q77" i="9"/>
  <c r="O77" i="9"/>
  <c r="R77" i="9" s="1"/>
  <c r="S77" i="9" s="1"/>
  <c r="N77" i="9"/>
  <c r="K77" i="9"/>
  <c r="J77" i="9"/>
  <c r="T77" i="9" s="1"/>
  <c r="Q76" i="9"/>
  <c r="N76" i="9"/>
  <c r="O76" i="9" s="1"/>
  <c r="R76" i="9" s="1"/>
  <c r="K76" i="9"/>
  <c r="T76" i="9" s="1"/>
  <c r="J76" i="9"/>
  <c r="Q75" i="9"/>
  <c r="N75" i="9"/>
  <c r="O75" i="9" s="1"/>
  <c r="R75" i="9" s="1"/>
  <c r="S75" i="9" s="1"/>
  <c r="K75" i="9"/>
  <c r="J75" i="9"/>
  <c r="T75" i="9" s="1"/>
  <c r="T74" i="9"/>
  <c r="Q74" i="9"/>
  <c r="N74" i="9"/>
  <c r="O74" i="9" s="1"/>
  <c r="R74" i="9" s="1"/>
  <c r="K74" i="9"/>
  <c r="J74" i="9"/>
  <c r="T73" i="9"/>
  <c r="Q73" i="9"/>
  <c r="O73" i="9"/>
  <c r="R73" i="9" s="1"/>
  <c r="S73" i="9" s="1"/>
  <c r="N73" i="9"/>
  <c r="K73" i="9"/>
  <c r="J73" i="9"/>
  <c r="Q72" i="9"/>
  <c r="N72" i="9"/>
  <c r="O72" i="9" s="1"/>
  <c r="R72" i="9" s="1"/>
  <c r="K72" i="9"/>
  <c r="J72" i="9"/>
  <c r="T72" i="9" s="1"/>
  <c r="Q71" i="9"/>
  <c r="O71" i="9"/>
  <c r="R71" i="9" s="1"/>
  <c r="S71" i="9" s="1"/>
  <c r="N71" i="9"/>
  <c r="K71" i="9"/>
  <c r="J71" i="9"/>
  <c r="T71" i="9" s="1"/>
  <c r="Q70" i="9"/>
  <c r="N70" i="9"/>
  <c r="O70" i="9" s="1"/>
  <c r="R70" i="9" s="1"/>
  <c r="K70" i="9"/>
  <c r="T70" i="9" s="1"/>
  <c r="J70" i="9"/>
  <c r="T69" i="9"/>
  <c r="Q69" i="9"/>
  <c r="N69" i="9"/>
  <c r="O69" i="9" s="1"/>
  <c r="R69" i="9" s="1"/>
  <c r="S69" i="9" s="1"/>
  <c r="K69" i="9"/>
  <c r="J69" i="9"/>
  <c r="A69" i="9"/>
  <c r="A70" i="9" s="1"/>
  <c r="A71" i="9" s="1"/>
  <c r="A72" i="9" s="1"/>
  <c r="A73" i="9" s="1"/>
  <c r="A74" i="9" s="1"/>
  <c r="A75" i="9" s="1"/>
  <c r="A76" i="9" s="1"/>
  <c r="A77" i="9" s="1"/>
  <c r="A78" i="9" s="1"/>
  <c r="A79" i="9" s="1"/>
  <c r="A80" i="9" s="1"/>
  <c r="A81" i="9" s="1"/>
  <c r="A82" i="9" s="1"/>
  <c r="A83" i="9" s="1"/>
  <c r="A84" i="9" s="1"/>
  <c r="A85" i="9" s="1"/>
  <c r="A86" i="9" s="1"/>
  <c r="A87" i="9" s="1"/>
  <c r="A88" i="9" s="1"/>
  <c r="Q68" i="9"/>
  <c r="N68" i="9"/>
  <c r="O68" i="9" s="1"/>
  <c r="R68" i="9" s="1"/>
  <c r="W68" i="9" s="1"/>
  <c r="K68" i="9"/>
  <c r="J68" i="9"/>
  <c r="A68" i="9"/>
  <c r="AK67" i="9"/>
  <c r="AI67" i="9"/>
  <c r="AG67" i="9"/>
  <c r="Q67" i="9"/>
  <c r="N67" i="9"/>
  <c r="K67" i="9"/>
  <c r="J67" i="9"/>
  <c r="AD63" i="9"/>
  <c r="AE63" i="9" s="1"/>
  <c r="V63" i="9"/>
  <c r="AF63" i="9" s="1"/>
  <c r="J63" i="9"/>
  <c r="M63" i="9" s="1"/>
  <c r="K63" i="9" s="1"/>
  <c r="F63" i="9"/>
  <c r="AJ62" i="9"/>
  <c r="AH62" i="9"/>
  <c r="AF62" i="9"/>
  <c r="AD62" i="9"/>
  <c r="P62" i="9"/>
  <c r="F62" i="9"/>
  <c r="AK61" i="9"/>
  <c r="AI61" i="9"/>
  <c r="AI62" i="9" s="1"/>
  <c r="AG61" i="9"/>
  <c r="AG62" i="9" s="1"/>
  <c r="T61" i="9"/>
  <c r="Q61" i="9"/>
  <c r="N61" i="9"/>
  <c r="K61" i="9"/>
  <c r="P59" i="9"/>
  <c r="P64" i="9" s="1"/>
  <c r="F59" i="9"/>
  <c r="F64" i="9" s="1"/>
  <c r="M58" i="9"/>
  <c r="Q57" i="9"/>
  <c r="O57" i="9"/>
  <c r="R57" i="9" s="1"/>
  <c r="N57" i="9"/>
  <c r="K57" i="9"/>
  <c r="J57" i="9"/>
  <c r="AK56" i="9"/>
  <c r="AI56" i="9"/>
  <c r="AG56" i="9"/>
  <c r="Q56" i="9"/>
  <c r="O56" i="9"/>
  <c r="R56" i="9" s="1"/>
  <c r="S56" i="9" s="1"/>
  <c r="N56" i="9"/>
  <c r="K56" i="9"/>
  <c r="J56" i="9"/>
  <c r="AK55" i="9"/>
  <c r="AI55" i="9"/>
  <c r="AG55" i="9"/>
  <c r="Q55" i="9"/>
  <c r="N55" i="9"/>
  <c r="O55" i="9" s="1"/>
  <c r="R55" i="9" s="1"/>
  <c r="S55" i="9" s="1"/>
  <c r="K55" i="9"/>
  <c r="J55" i="9"/>
  <c r="T55" i="9" s="1"/>
  <c r="AK54" i="9"/>
  <c r="AI54" i="9"/>
  <c r="AG54" i="9"/>
  <c r="Q54" i="9"/>
  <c r="N54" i="9"/>
  <c r="O54" i="9" s="1"/>
  <c r="R54" i="9" s="1"/>
  <c r="S54" i="9" s="1"/>
  <c r="K54" i="9"/>
  <c r="J54" i="9"/>
  <c r="AK53" i="9"/>
  <c r="AI53" i="9"/>
  <c r="AG53" i="9"/>
  <c r="R53" i="9"/>
  <c r="S53" i="9" s="1"/>
  <c r="X53" i="9" s="1"/>
  <c r="Q53" i="9"/>
  <c r="V53" i="9" s="1"/>
  <c r="O53" i="9"/>
  <c r="N53" i="9"/>
  <c r="K53" i="9"/>
  <c r="J53" i="9"/>
  <c r="T53" i="9" s="1"/>
  <c r="Q52" i="9"/>
  <c r="N52" i="9"/>
  <c r="O52" i="9" s="1"/>
  <c r="R52" i="9" s="1"/>
  <c r="L52" i="9"/>
  <c r="K52" i="9" s="1"/>
  <c r="T52" i="9" s="1"/>
  <c r="J52" i="9"/>
  <c r="AK51" i="9"/>
  <c r="AI51" i="9"/>
  <c r="AG51" i="9"/>
  <c r="T51" i="9"/>
  <c r="Q51" i="9"/>
  <c r="V51" i="9" s="1"/>
  <c r="O51" i="9"/>
  <c r="R51" i="9" s="1"/>
  <c r="S51" i="9" s="1"/>
  <c r="N51" i="9"/>
  <c r="K51" i="9"/>
  <c r="J51" i="9"/>
  <c r="AK50" i="9"/>
  <c r="AI50" i="9"/>
  <c r="AG50" i="9"/>
  <c r="T50" i="9"/>
  <c r="Q50" i="9"/>
  <c r="N50" i="9"/>
  <c r="O50" i="9" s="1"/>
  <c r="R50" i="9" s="1"/>
  <c r="S50" i="9" s="1"/>
  <c r="K50" i="9"/>
  <c r="J50" i="9"/>
  <c r="AK49" i="9"/>
  <c r="AI49" i="9"/>
  <c r="AG49" i="9"/>
  <c r="S49" i="9"/>
  <c r="X49" i="9" s="1"/>
  <c r="R49" i="9"/>
  <c r="Q49" i="9"/>
  <c r="N49" i="9"/>
  <c r="O49" i="9" s="1"/>
  <c r="K49" i="9"/>
  <c r="J49" i="9"/>
  <c r="AK48" i="9"/>
  <c r="AI48" i="9"/>
  <c r="AG48" i="9"/>
  <c r="Q48" i="9"/>
  <c r="N48" i="9"/>
  <c r="O48" i="9" s="1"/>
  <c r="R48" i="9" s="1"/>
  <c r="S48" i="9" s="1"/>
  <c r="L48" i="9"/>
  <c r="K48" i="9" s="1"/>
  <c r="J48" i="9"/>
  <c r="AK47" i="9"/>
  <c r="AI47" i="9"/>
  <c r="AG47" i="9"/>
  <c r="Q47" i="9"/>
  <c r="O47" i="9"/>
  <c r="R47" i="9" s="1"/>
  <c r="S47" i="9" s="1"/>
  <c r="N47" i="9"/>
  <c r="L47" i="9"/>
  <c r="K47" i="9" s="1"/>
  <c r="J47" i="9"/>
  <c r="AK46" i="9"/>
  <c r="AI46" i="9"/>
  <c r="AG46" i="9"/>
  <c r="W46" i="9"/>
  <c r="R46" i="9"/>
  <c r="S46" i="9" s="1"/>
  <c r="X46" i="9" s="1"/>
  <c r="Q46" i="9"/>
  <c r="N46" i="9"/>
  <c r="O46" i="9" s="1"/>
  <c r="K46" i="9"/>
  <c r="J46" i="9"/>
  <c r="AK45" i="9"/>
  <c r="AI45" i="9"/>
  <c r="AG45" i="9"/>
  <c r="R45" i="9"/>
  <c r="S45" i="9" s="1"/>
  <c r="X45" i="9" s="1"/>
  <c r="Z45" i="9" s="1"/>
  <c r="Q45" i="9"/>
  <c r="N45" i="9"/>
  <c r="K45" i="9"/>
  <c r="J45" i="9"/>
  <c r="T45" i="9" s="1"/>
  <c r="AK44" i="9"/>
  <c r="AI44" i="9"/>
  <c r="AG44" i="9"/>
  <c r="R44" i="9"/>
  <c r="S44" i="9" s="1"/>
  <c r="X44" i="9" s="1"/>
  <c r="Q44" i="9"/>
  <c r="N44" i="9"/>
  <c r="K44" i="9"/>
  <c r="J44" i="9"/>
  <c r="AK43" i="9"/>
  <c r="AI43" i="9"/>
  <c r="AG43" i="9"/>
  <c r="S43" i="9"/>
  <c r="X43" i="9" s="1"/>
  <c r="Z43" i="9" s="1"/>
  <c r="R43" i="9"/>
  <c r="Q43" i="9"/>
  <c r="O43" i="9"/>
  <c r="N43" i="9"/>
  <c r="L43" i="9"/>
  <c r="K43" i="9" s="1"/>
  <c r="J43" i="9"/>
  <c r="AK42" i="9"/>
  <c r="AI42" i="9"/>
  <c r="AG42" i="9"/>
  <c r="S42" i="9"/>
  <c r="X42" i="9" s="1"/>
  <c r="Z42" i="9" s="1"/>
  <c r="R42" i="9"/>
  <c r="Q42" i="9"/>
  <c r="N42" i="9"/>
  <c r="O42" i="9" s="1"/>
  <c r="K42" i="9"/>
  <c r="J42" i="9"/>
  <c r="AK41" i="9"/>
  <c r="AI41" i="9"/>
  <c r="AG41" i="9"/>
  <c r="R41" i="9"/>
  <c r="S41" i="9" s="1"/>
  <c r="X41" i="9" s="1"/>
  <c r="Q41" i="9"/>
  <c r="O41" i="9"/>
  <c r="N41" i="9"/>
  <c r="K41" i="9"/>
  <c r="J41" i="9"/>
  <c r="T41" i="9" s="1"/>
  <c r="AK40" i="9"/>
  <c r="AI40" i="9"/>
  <c r="AG40" i="9"/>
  <c r="R40" i="9"/>
  <c r="S40" i="9" s="1"/>
  <c r="Q40" i="9"/>
  <c r="N40" i="9"/>
  <c r="O40" i="9" s="1"/>
  <c r="K40" i="9"/>
  <c r="J40" i="9"/>
  <c r="AK39" i="9"/>
  <c r="AI39" i="9"/>
  <c r="AG39" i="9"/>
  <c r="R39" i="9"/>
  <c r="S39" i="9" s="1"/>
  <c r="X39" i="9" s="1"/>
  <c r="Q39" i="9"/>
  <c r="O39" i="9"/>
  <c r="N39" i="9"/>
  <c r="K39" i="9"/>
  <c r="J39" i="9"/>
  <c r="AK38" i="9"/>
  <c r="AI38" i="9"/>
  <c r="AG38" i="9"/>
  <c r="S38" i="9"/>
  <c r="R38" i="9"/>
  <c r="Q38" i="9"/>
  <c r="O38" i="9"/>
  <c r="N38" i="9"/>
  <c r="K38" i="9"/>
  <c r="J38" i="9"/>
  <c r="T38" i="9" s="1"/>
  <c r="T35" i="9"/>
  <c r="M35" i="9"/>
  <c r="L35" i="9"/>
  <c r="K35" i="9"/>
  <c r="J35" i="9"/>
  <c r="I35" i="9"/>
  <c r="G35" i="9"/>
  <c r="AD34" i="9"/>
  <c r="AE34" i="9" s="1"/>
  <c r="V34" i="9"/>
  <c r="AJ34" i="9" s="1"/>
  <c r="K34" i="9"/>
  <c r="J34" i="9"/>
  <c r="M34" i="9" s="1"/>
  <c r="F34" i="9"/>
  <c r="AJ33" i="9"/>
  <c r="AH33" i="9"/>
  <c r="AF33" i="9"/>
  <c r="AD33" i="9"/>
  <c r="P33" i="9"/>
  <c r="F33" i="9"/>
  <c r="AK32" i="9"/>
  <c r="AK33" i="9" s="1"/>
  <c r="AI32" i="9"/>
  <c r="AI33" i="9" s="1"/>
  <c r="AG32" i="9"/>
  <c r="AG33" i="9" s="1"/>
  <c r="T32" i="9"/>
  <c r="Q32" i="9"/>
  <c r="Q33" i="9" s="1"/>
  <c r="N32" i="9"/>
  <c r="N33" i="9" s="1"/>
  <c r="K32" i="9"/>
  <c r="J32" i="9"/>
  <c r="P30" i="9"/>
  <c r="F30" i="9"/>
  <c r="Q29" i="9"/>
  <c r="O29" i="9"/>
  <c r="R29" i="9" s="1"/>
  <c r="N29" i="9"/>
  <c r="K29" i="9"/>
  <c r="J29" i="9"/>
  <c r="T29" i="9" s="1"/>
  <c r="Q28" i="9"/>
  <c r="O28" i="9"/>
  <c r="R28" i="9" s="1"/>
  <c r="N28" i="9"/>
  <c r="K28" i="9"/>
  <c r="J28" i="9"/>
  <c r="T28" i="9" s="1"/>
  <c r="V28" i="9" s="1"/>
  <c r="AK27" i="9"/>
  <c r="AI27" i="9"/>
  <c r="AG27" i="9"/>
  <c r="Q27" i="9"/>
  <c r="O27" i="9"/>
  <c r="R27" i="9" s="1"/>
  <c r="N27" i="9"/>
  <c r="K27" i="9"/>
  <c r="J27" i="9"/>
  <c r="AK26" i="9"/>
  <c r="AI26" i="9"/>
  <c r="AG26" i="9"/>
  <c r="Q26" i="9"/>
  <c r="N26" i="9"/>
  <c r="O26" i="9" s="1"/>
  <c r="R26" i="9" s="1"/>
  <c r="K26" i="9"/>
  <c r="J26" i="9"/>
  <c r="T26" i="9" s="1"/>
  <c r="V26" i="9" s="1"/>
  <c r="X26" i="9" s="1"/>
  <c r="AK25" i="9"/>
  <c r="AI25" i="9"/>
  <c r="AG25" i="9"/>
  <c r="Q25" i="9"/>
  <c r="N25" i="9"/>
  <c r="O25" i="9" s="1"/>
  <c r="R25" i="9" s="1"/>
  <c r="K25" i="9"/>
  <c r="J25" i="9"/>
  <c r="Q24" i="9"/>
  <c r="N24" i="9"/>
  <c r="O24" i="9" s="1"/>
  <c r="R24" i="9" s="1"/>
  <c r="K24" i="9"/>
  <c r="J24" i="9"/>
  <c r="T24" i="9" s="1"/>
  <c r="AK23" i="9"/>
  <c r="AI23" i="9"/>
  <c r="AG23" i="9"/>
  <c r="X23" i="9"/>
  <c r="V23" i="9"/>
  <c r="T23" i="9"/>
  <c r="S23" i="9"/>
  <c r="Q23" i="9"/>
  <c r="N23" i="9"/>
  <c r="O23" i="9" s="1"/>
  <c r="K23" i="9"/>
  <c r="J23" i="9"/>
  <c r="AK22" i="9"/>
  <c r="AI22" i="9"/>
  <c r="AG22" i="9"/>
  <c r="X22" i="9"/>
  <c r="W22" i="9"/>
  <c r="V22" i="9"/>
  <c r="T22" i="9"/>
  <c r="S22" i="9"/>
  <c r="Q22" i="9"/>
  <c r="N22" i="9"/>
  <c r="O22" i="9" s="1"/>
  <c r="K22" i="9"/>
  <c r="J22" i="9"/>
  <c r="AK21" i="9"/>
  <c r="AI21" i="9"/>
  <c r="AG21" i="9"/>
  <c r="V21" i="9"/>
  <c r="X21" i="9" s="1"/>
  <c r="T21" i="9"/>
  <c r="S21" i="9"/>
  <c r="Z21" i="9" s="1"/>
  <c r="AA21" i="9" s="1"/>
  <c r="Q21" i="9"/>
  <c r="N21" i="9"/>
  <c r="O21" i="9" s="1"/>
  <c r="K21" i="9"/>
  <c r="J21" i="9"/>
  <c r="AK20" i="9"/>
  <c r="AI20" i="9"/>
  <c r="AG20" i="9"/>
  <c r="V20" i="9"/>
  <c r="X20" i="9" s="1"/>
  <c r="Y20" i="9" s="1"/>
  <c r="T20" i="9"/>
  <c r="S20" i="9"/>
  <c r="W20" i="9" s="1"/>
  <c r="Q20" i="9"/>
  <c r="O20" i="9"/>
  <c r="N20" i="9"/>
  <c r="K20" i="9"/>
  <c r="J20" i="9"/>
  <c r="AK19" i="9"/>
  <c r="AI19" i="9"/>
  <c r="AG19" i="9"/>
  <c r="V19" i="9"/>
  <c r="X19" i="9" s="1"/>
  <c r="T19" i="9"/>
  <c r="S19" i="9"/>
  <c r="Q19" i="9"/>
  <c r="N19" i="9"/>
  <c r="O19" i="9" s="1"/>
  <c r="L19" i="9"/>
  <c r="K19" i="9" s="1"/>
  <c r="J19" i="9"/>
  <c r="AK18" i="9"/>
  <c r="AI18" i="9"/>
  <c r="AG18" i="9"/>
  <c r="T18" i="9"/>
  <c r="Q18" i="9"/>
  <c r="N18" i="9"/>
  <c r="O18" i="9" s="1"/>
  <c r="R18" i="9" s="1"/>
  <c r="S18" i="9" s="1"/>
  <c r="K18" i="9"/>
  <c r="J18" i="9"/>
  <c r="AK17" i="9"/>
  <c r="AI17" i="9"/>
  <c r="AG17" i="9"/>
  <c r="T17" i="9"/>
  <c r="Q17" i="9"/>
  <c r="N17" i="9"/>
  <c r="O17" i="9" s="1"/>
  <c r="R17" i="9" s="1"/>
  <c r="S17" i="9" s="1"/>
  <c r="K17" i="9"/>
  <c r="J17" i="9"/>
  <c r="AK16" i="9"/>
  <c r="AI16" i="9"/>
  <c r="AG16" i="9"/>
  <c r="T16" i="9"/>
  <c r="Q16" i="9"/>
  <c r="V16" i="9" s="1"/>
  <c r="N16" i="9"/>
  <c r="O16" i="9" s="1"/>
  <c r="R16" i="9" s="1"/>
  <c r="S16" i="9" s="1"/>
  <c r="K16" i="9"/>
  <c r="J16" i="9"/>
  <c r="AK15" i="9"/>
  <c r="AI15" i="9"/>
  <c r="AG15" i="9"/>
  <c r="T15" i="9"/>
  <c r="Q15" i="9"/>
  <c r="N15" i="9"/>
  <c r="O15" i="9" s="1"/>
  <c r="R15" i="9" s="1"/>
  <c r="K15" i="9"/>
  <c r="J15" i="9"/>
  <c r="AK14" i="9"/>
  <c r="AI14" i="9"/>
  <c r="AG14" i="9"/>
  <c r="V14" i="9"/>
  <c r="T14" i="9"/>
  <c r="S14" i="9"/>
  <c r="Z14" i="9" s="1"/>
  <c r="AA14" i="9" s="1"/>
  <c r="Q14" i="9"/>
  <c r="O14" i="9"/>
  <c r="N14" i="9"/>
  <c r="K14" i="9"/>
  <c r="J14" i="9"/>
  <c r="AK13" i="9"/>
  <c r="AI13" i="9"/>
  <c r="AG13" i="9"/>
  <c r="AA13" i="9"/>
  <c r="T13" i="9"/>
  <c r="R13" i="9"/>
  <c r="S13" i="9" s="1"/>
  <c r="Q13" i="9"/>
  <c r="V13" i="9" s="1"/>
  <c r="O13" i="9"/>
  <c r="N13" i="9"/>
  <c r="L13" i="9"/>
  <c r="K13" i="9"/>
  <c r="J13" i="9"/>
  <c r="AK12" i="9"/>
  <c r="AI12" i="9"/>
  <c r="AG12" i="9"/>
  <c r="AA12" i="9"/>
  <c r="T12" i="9"/>
  <c r="S12" i="9"/>
  <c r="W12" i="9" s="1"/>
  <c r="Y12" i="9" s="1"/>
  <c r="R12" i="9"/>
  <c r="Q12" i="9"/>
  <c r="V12" i="9" s="1"/>
  <c r="N12" i="9"/>
  <c r="O12" i="9" s="1"/>
  <c r="L12" i="9"/>
  <c r="K12" i="9" s="1"/>
  <c r="J12" i="9"/>
  <c r="AK11" i="9"/>
  <c r="AI11" i="9"/>
  <c r="AG11" i="9"/>
  <c r="AA11" i="9"/>
  <c r="Z11" i="9"/>
  <c r="T11" i="9"/>
  <c r="S11" i="9"/>
  <c r="W11" i="9" s="1"/>
  <c r="Y11" i="9" s="1"/>
  <c r="R11" i="9"/>
  <c r="Q11" i="9"/>
  <c r="N11" i="9"/>
  <c r="O11" i="9" s="1"/>
  <c r="L11" i="9"/>
  <c r="K11" i="9"/>
  <c r="J11" i="9"/>
  <c r="AK10" i="9"/>
  <c r="AI10" i="9"/>
  <c r="AG10" i="9"/>
  <c r="AA10" i="9"/>
  <c r="V10" i="9"/>
  <c r="T10" i="9"/>
  <c r="S10" i="9"/>
  <c r="W10" i="9" s="1"/>
  <c r="Y10" i="9" s="1"/>
  <c r="R10" i="9"/>
  <c r="Q10" i="9"/>
  <c r="O10" i="9"/>
  <c r="N10" i="9"/>
  <c r="K10" i="9"/>
  <c r="J10" i="9"/>
  <c r="AK9" i="9"/>
  <c r="AI9" i="9"/>
  <c r="AG9" i="9"/>
  <c r="AA9" i="9"/>
  <c r="T9" i="9"/>
  <c r="R9" i="9"/>
  <c r="S9" i="9" s="1"/>
  <c r="W9" i="9" s="1"/>
  <c r="Y9" i="9" s="1"/>
  <c r="Q9" i="9"/>
  <c r="N9" i="9"/>
  <c r="O9" i="9" s="1"/>
  <c r="L9" i="9"/>
  <c r="K9" i="9" s="1"/>
  <c r="J9" i="9"/>
  <c r="A9" i="9"/>
  <c r="A10" i="9" s="1"/>
  <c r="A11" i="9" s="1"/>
  <c r="A12" i="9" s="1"/>
  <c r="A13" i="9" s="1"/>
  <c r="A14" i="9" s="1"/>
  <c r="A15" i="9" s="1"/>
  <c r="A16" i="9" s="1"/>
  <c r="A17" i="9" s="1"/>
  <c r="A18" i="9" s="1"/>
  <c r="A19" i="9" s="1"/>
  <c r="A20" i="9" s="1"/>
  <c r="A21" i="9" s="1"/>
  <c r="A22" i="9" s="1"/>
  <c r="A23" i="9" s="1"/>
  <c r="A24" i="9" s="1"/>
  <c r="A25" i="9" s="1"/>
  <c r="A26" i="9" s="1"/>
  <c r="A27" i="9" s="1"/>
  <c r="A28" i="9" s="1"/>
  <c r="A29" i="9" s="1"/>
  <c r="AK8" i="9"/>
  <c r="AI8" i="9"/>
  <c r="AG8" i="9"/>
  <c r="AA8" i="9"/>
  <c r="T8" i="9"/>
  <c r="S8" i="9"/>
  <c r="R8" i="9"/>
  <c r="W8" i="9" s="1"/>
  <c r="Q8" i="9"/>
  <c r="N8" i="9"/>
  <c r="L8" i="9"/>
  <c r="K8" i="9" s="1"/>
  <c r="J8" i="9"/>
  <c r="G65" i="6"/>
  <c r="G64" i="6"/>
  <c r="G63" i="6"/>
  <c r="G62" i="6"/>
  <c r="G61" i="6"/>
  <c r="B61" i="6"/>
  <c r="K59" i="6"/>
  <c r="J59" i="6"/>
  <c r="I59" i="6"/>
  <c r="D59" i="6"/>
  <c r="D50" i="6" s="1"/>
  <c r="G58" i="6"/>
  <c r="G57" i="6"/>
  <c r="G56" i="6"/>
  <c r="G55" i="6"/>
  <c r="B53" i="6"/>
  <c r="E44" i="6"/>
  <c r="B45" i="6"/>
  <c r="K44" i="6"/>
  <c r="K42" i="6" s="1"/>
  <c r="J44" i="6"/>
  <c r="J42" i="6" s="1"/>
  <c r="I44" i="6"/>
  <c r="I42" i="6" s="1"/>
  <c r="H44" i="6"/>
  <c r="H42" i="6" s="1"/>
  <c r="G44" i="6"/>
  <c r="G42" i="6" s="1"/>
  <c r="F44" i="6"/>
  <c r="F42" i="6" s="1"/>
  <c r="D44" i="6"/>
  <c r="D42" i="6" s="1"/>
  <c r="F34" i="6"/>
  <c r="C34" i="6" s="1"/>
  <c r="F33" i="6"/>
  <c r="F65" i="6" s="1"/>
  <c r="E65" i="6" s="1"/>
  <c r="C65" i="6" s="1"/>
  <c r="L65" i="6" s="1"/>
  <c r="F32" i="6"/>
  <c r="C32" i="6" s="1"/>
  <c r="F31" i="6"/>
  <c r="F63" i="6" s="1"/>
  <c r="F30" i="6"/>
  <c r="F62" i="6" s="1"/>
  <c r="E62" i="6" s="1"/>
  <c r="C62" i="6" s="1"/>
  <c r="L62" i="6" s="1"/>
  <c r="C29" i="6"/>
  <c r="K27" i="6"/>
  <c r="J27" i="6"/>
  <c r="I27" i="6"/>
  <c r="G27" i="6"/>
  <c r="F25" i="6"/>
  <c r="B25" i="6"/>
  <c r="B34" i="6" s="1"/>
  <c r="F24" i="6"/>
  <c r="E24" i="6" s="1"/>
  <c r="C24" i="6" s="1"/>
  <c r="F23" i="6"/>
  <c r="E23" i="6" s="1"/>
  <c r="C23" i="6" s="1"/>
  <c r="F22" i="6"/>
  <c r="F56" i="6" s="1"/>
  <c r="F21" i="6"/>
  <c r="F55" i="6" s="1"/>
  <c r="E20" i="6"/>
  <c r="C20" i="6" s="1"/>
  <c r="E19" i="6"/>
  <c r="K18" i="6"/>
  <c r="J18" i="6"/>
  <c r="J17" i="6" s="1"/>
  <c r="I18" i="6"/>
  <c r="I17" i="6" s="1"/>
  <c r="D17" i="6"/>
  <c r="G15" i="6"/>
  <c r="H15" i="6" s="1"/>
  <c r="I15" i="6" s="1"/>
  <c r="J15" i="6" s="1"/>
  <c r="K15" i="6" s="1"/>
  <c r="E37" i="5"/>
  <c r="E36" i="5"/>
  <c r="E35" i="5"/>
  <c r="B34" i="5"/>
  <c r="K33" i="5"/>
  <c r="K31" i="5" s="1"/>
  <c r="E32" i="5"/>
  <c r="J31" i="5"/>
  <c r="I31" i="5"/>
  <c r="H31" i="5"/>
  <c r="F31" i="5"/>
  <c r="D31" i="5"/>
  <c r="E30" i="5"/>
  <c r="E29" i="5"/>
  <c r="E28" i="5"/>
  <c r="E27" i="5"/>
  <c r="E26" i="5"/>
  <c r="E25" i="5"/>
  <c r="E24" i="5"/>
  <c r="C24" i="5" s="1"/>
  <c r="K24" i="5" s="1"/>
  <c r="B24" i="5"/>
  <c r="E23" i="5"/>
  <c r="C23" i="5" s="1"/>
  <c r="K23" i="5" s="1"/>
  <c r="B23" i="5"/>
  <c r="E22" i="5"/>
  <c r="C22" i="5" s="1"/>
  <c r="K22" i="5" s="1"/>
  <c r="B22" i="5"/>
  <c r="E21" i="5"/>
  <c r="C21" i="5"/>
  <c r="K21" i="5" s="1"/>
  <c r="B21" i="5"/>
  <c r="E20" i="5"/>
  <c r="C20" i="5"/>
  <c r="K20" i="5" s="1"/>
  <c r="J18" i="5"/>
  <c r="I18" i="5"/>
  <c r="H18" i="5"/>
  <c r="G18" i="5"/>
  <c r="F18" i="5"/>
  <c r="C17" i="5"/>
  <c r="K17" i="5" s="1"/>
  <c r="K16" i="5"/>
  <c r="C16" i="5"/>
  <c r="C15" i="5"/>
  <c r="K15" i="5" s="1"/>
  <c r="C14" i="5"/>
  <c r="K14" i="5" s="1"/>
  <c r="E13" i="5"/>
  <c r="B13" i="5"/>
  <c r="B20" i="5" s="1"/>
  <c r="J11" i="5"/>
  <c r="I11" i="5"/>
  <c r="H11" i="5"/>
  <c r="G11" i="5"/>
  <c r="F11" i="5"/>
  <c r="J10" i="5"/>
  <c r="F10" i="5"/>
  <c r="L1" i="5"/>
  <c r="B15" i="4"/>
  <c r="A10" i="3"/>
  <c r="AL70" i="2"/>
  <c r="AK70" i="2"/>
  <c r="AJ70" i="2"/>
  <c r="AI70" i="2"/>
  <c r="AH70" i="2"/>
  <c r="AG70" i="2"/>
  <c r="AF70" i="2"/>
  <c r="AE70" i="2"/>
  <c r="AD70" i="2"/>
  <c r="AA70" i="2"/>
  <c r="Z70" i="2"/>
  <c r="W70" i="2"/>
  <c r="V70" i="2"/>
  <c r="U70" i="2"/>
  <c r="T70" i="2"/>
  <c r="S70" i="2"/>
  <c r="R70" i="2"/>
  <c r="AL54" i="2"/>
  <c r="AL71" i="2" s="1"/>
  <c r="AK54" i="2"/>
  <c r="AK71" i="2" s="1"/>
  <c r="AJ54" i="2"/>
  <c r="AJ71" i="2" s="1"/>
  <c r="AH54" i="2"/>
  <c r="AH71" i="2" s="1"/>
  <c r="AG54" i="2"/>
  <c r="AG71" i="2" s="1"/>
  <c r="AF54" i="2"/>
  <c r="AF71" i="2" s="1"/>
  <c r="AE54" i="2"/>
  <c r="AE71" i="2" s="1"/>
  <c r="AD54" i="2"/>
  <c r="AD71" i="2" s="1"/>
  <c r="AA54" i="2"/>
  <c r="AA71" i="2" s="1"/>
  <c r="Z54" i="2"/>
  <c r="X54" i="2"/>
  <c r="V54" i="2"/>
  <c r="V71" i="2" s="1"/>
  <c r="U54" i="2"/>
  <c r="T54" i="2"/>
  <c r="T71" i="2" s="1"/>
  <c r="AC53" i="2"/>
  <c r="AC54" i="2" s="1"/>
  <c r="W53" i="2"/>
  <c r="W54" i="2" s="1"/>
  <c r="S53" i="2"/>
  <c r="S54" i="2" s="1"/>
  <c r="U71" i="2" l="1"/>
  <c r="Z71" i="2"/>
  <c r="E55" i="6"/>
  <c r="C55" i="6" s="1"/>
  <c r="F18" i="6"/>
  <c r="C30" i="6"/>
  <c r="S71" i="2"/>
  <c r="S79" i="9"/>
  <c r="W79" i="9"/>
  <c r="X47" i="9"/>
  <c r="Z47" i="9" s="1"/>
  <c r="AA47" i="9" s="1"/>
  <c r="AB47" i="9" s="1"/>
  <c r="AE47" i="9" s="1"/>
  <c r="W13" i="9"/>
  <c r="Y13" i="9" s="1"/>
  <c r="Z13" i="9"/>
  <c r="AB13" i="9" s="1"/>
  <c r="AE13" i="9" s="1"/>
  <c r="X108" i="9"/>
  <c r="Y108" i="9" s="1"/>
  <c r="Z108" i="9"/>
  <c r="AA108" i="9" s="1"/>
  <c r="AB108" i="9" s="1"/>
  <c r="AE108" i="9" s="1"/>
  <c r="W108" i="9"/>
  <c r="X48" i="9"/>
  <c r="W48" i="9"/>
  <c r="S81" i="9"/>
  <c r="W81" i="9"/>
  <c r="S57" i="9"/>
  <c r="W57" i="9"/>
  <c r="S88" i="9"/>
  <c r="W88" i="9"/>
  <c r="O115" i="9"/>
  <c r="I10" i="5"/>
  <c r="E21" i="6"/>
  <c r="C21" i="6" s="1"/>
  <c r="Z10" i="9"/>
  <c r="AB14" i="9"/>
  <c r="AE14" i="9" s="1"/>
  <c r="W21" i="9"/>
  <c r="Y21" i="9" s="1"/>
  <c r="AH34" i="9"/>
  <c r="V45" i="9"/>
  <c r="Z53" i="9"/>
  <c r="V82" i="9"/>
  <c r="W86" i="9"/>
  <c r="AH94" i="9"/>
  <c r="O117" i="9"/>
  <c r="AF119" i="9"/>
  <c r="G10" i="5"/>
  <c r="F58" i="6"/>
  <c r="V15" i="9"/>
  <c r="T43" i="9"/>
  <c r="W71" i="9"/>
  <c r="T107" i="9"/>
  <c r="AH119" i="9"/>
  <c r="P12" i="12"/>
  <c r="AG94" i="9"/>
  <c r="AI94" i="9" s="1"/>
  <c r="AK94" i="9" s="1"/>
  <c r="E22" i="6"/>
  <c r="C22" i="6" s="1"/>
  <c r="N30" i="9"/>
  <c r="Q30" i="9"/>
  <c r="Z22" i="9"/>
  <c r="F35" i="9"/>
  <c r="F126" i="9" s="1"/>
  <c r="T78" i="9"/>
  <c r="V78" i="9" s="1"/>
  <c r="AJ94" i="9"/>
  <c r="T108" i="9"/>
  <c r="V43" i="9"/>
  <c r="E56" i="6"/>
  <c r="C56" i="6" s="1"/>
  <c r="P35" i="9"/>
  <c r="T40" i="9"/>
  <c r="V50" i="9"/>
  <c r="T56" i="9"/>
  <c r="V56" i="9" s="1"/>
  <c r="V69" i="9"/>
  <c r="V75" i="9"/>
  <c r="O91" i="9"/>
  <c r="R91" i="9" s="1"/>
  <c r="W91" i="9" s="1"/>
  <c r="Z12" i="9"/>
  <c r="AB12" i="9" s="1"/>
  <c r="AE12" i="9" s="1"/>
  <c r="Z20" i="9"/>
  <c r="T25" i="9"/>
  <c r="V25" i="9" s="1"/>
  <c r="X25" i="9" s="1"/>
  <c r="Q59" i="9"/>
  <c r="Q64" i="9" s="1"/>
  <c r="V74" i="9"/>
  <c r="AF88" i="9"/>
  <c r="E18" i="5"/>
  <c r="C18" i="5" s="1"/>
  <c r="K18" i="5" s="1"/>
  <c r="T27" i="9"/>
  <c r="S68" i="9"/>
  <c r="V84" i="9"/>
  <c r="T104" i="9"/>
  <c r="T114" i="9"/>
  <c r="V114" i="9" s="1"/>
  <c r="T117" i="9"/>
  <c r="T118" i="9" s="1"/>
  <c r="T120" i="9" s="1"/>
  <c r="H10" i="5"/>
  <c r="K34" i="5"/>
  <c r="F57" i="6"/>
  <c r="E57" i="6" s="1"/>
  <c r="C57" i="6" s="1"/>
  <c r="W14" i="9"/>
  <c r="Y14" i="9" s="1"/>
  <c r="T126" i="9"/>
  <c r="T42" i="9"/>
  <c r="V42" i="9" s="1"/>
  <c r="W53" i="9"/>
  <c r="W73" i="9"/>
  <c r="V77" i="9"/>
  <c r="V83" i="9"/>
  <c r="P95" i="9"/>
  <c r="Q125" i="9"/>
  <c r="P11" i="12"/>
  <c r="O11" i="12"/>
  <c r="P13" i="12"/>
  <c r="K17" i="6"/>
  <c r="W17" i="9"/>
  <c r="X17" i="9"/>
  <c r="Z17" i="9" s="1"/>
  <c r="W18" i="9"/>
  <c r="X18" i="9"/>
  <c r="Y18" i="9" s="1"/>
  <c r="X28" i="9"/>
  <c r="AJ28" i="9"/>
  <c r="AF28" i="9"/>
  <c r="AH28" i="9"/>
  <c r="AD28" i="9"/>
  <c r="AA45" i="9"/>
  <c r="AB45" i="9" s="1"/>
  <c r="AE45" i="9" s="1"/>
  <c r="W54" i="9"/>
  <c r="X54" i="9"/>
  <c r="Y54" i="9" s="1"/>
  <c r="V29" i="9"/>
  <c r="O59" i="9"/>
  <c r="X40" i="9"/>
  <c r="W40" i="9"/>
  <c r="E63" i="6"/>
  <c r="C63" i="6" s="1"/>
  <c r="L63" i="6" s="1"/>
  <c r="R30" i="9"/>
  <c r="AA43" i="9"/>
  <c r="AB43" i="9" s="1"/>
  <c r="AE43" i="9" s="1"/>
  <c r="V52" i="9"/>
  <c r="W24" i="9"/>
  <c r="S24" i="9"/>
  <c r="V27" i="9"/>
  <c r="X27" i="9" s="1"/>
  <c r="Y27" i="9" s="1"/>
  <c r="AA42" i="9"/>
  <c r="AB42" i="9" s="1"/>
  <c r="AE42" i="9" s="1"/>
  <c r="Y44" i="9"/>
  <c r="W55" i="9"/>
  <c r="X55" i="9"/>
  <c r="Y55" i="9" s="1"/>
  <c r="S27" i="9"/>
  <c r="W27" i="9"/>
  <c r="AD69" i="9"/>
  <c r="X69" i="9"/>
  <c r="S78" i="9"/>
  <c r="W78" i="9"/>
  <c r="W99" i="9"/>
  <c r="V103" i="9"/>
  <c r="X103" i="9" s="1"/>
  <c r="W106" i="9"/>
  <c r="V110" i="9"/>
  <c r="X110" i="9" s="1"/>
  <c r="O8" i="9"/>
  <c r="O30" i="9" s="1"/>
  <c r="V11" i="9"/>
  <c r="W16" i="9"/>
  <c r="W19" i="9"/>
  <c r="Y19" i="9" s="1"/>
  <c r="Z19" i="9"/>
  <c r="AB20" i="9"/>
  <c r="AE20" i="9" s="1"/>
  <c r="AA20" i="9"/>
  <c r="N35" i="9"/>
  <c r="R59" i="9"/>
  <c r="V41" i="9"/>
  <c r="W44" i="9"/>
  <c r="T48" i="9"/>
  <c r="V48" i="9" s="1"/>
  <c r="W49" i="9"/>
  <c r="Y49" i="9" s="1"/>
  <c r="W50" i="9"/>
  <c r="X51" i="9"/>
  <c r="W51" i="9"/>
  <c r="Q62" i="9"/>
  <c r="AG63" i="9"/>
  <c r="X74" i="9"/>
  <c r="AD74" i="9"/>
  <c r="AD75" i="9"/>
  <c r="X75" i="9"/>
  <c r="Z75" i="9" s="1"/>
  <c r="S76" i="9"/>
  <c r="W76" i="9"/>
  <c r="X82" i="9"/>
  <c r="AD82" i="9"/>
  <c r="AF83" i="9"/>
  <c r="AJ83" i="9"/>
  <c r="AD83" i="9"/>
  <c r="X83" i="9"/>
  <c r="Z83" i="9" s="1"/>
  <c r="AF84" i="9"/>
  <c r="AJ84" i="9"/>
  <c r="AD84" i="9"/>
  <c r="X84" i="9"/>
  <c r="Z84" i="9" s="1"/>
  <c r="W85" i="9"/>
  <c r="Y98" i="9"/>
  <c r="Z98" i="9"/>
  <c r="V100" i="9"/>
  <c r="X100" i="9" s="1"/>
  <c r="W101" i="9"/>
  <c r="W103" i="9"/>
  <c r="V107" i="9"/>
  <c r="X107" i="9" s="1"/>
  <c r="Z110" i="9"/>
  <c r="W110" i="9"/>
  <c r="R53" i="2"/>
  <c r="X70" i="2"/>
  <c r="X71" i="2" s="1"/>
  <c r="C13" i="5"/>
  <c r="K13" i="5" s="1"/>
  <c r="L20" i="5"/>
  <c r="E42" i="6"/>
  <c r="C44" i="6"/>
  <c r="C42" i="6" s="1"/>
  <c r="G51" i="6"/>
  <c r="C4" i="11"/>
  <c r="C9" i="11" s="1"/>
  <c r="E61" i="6"/>
  <c r="G59" i="6"/>
  <c r="F64" i="6"/>
  <c r="E64" i="6" s="1"/>
  <c r="C64" i="6" s="1"/>
  <c r="L64" i="6" s="1"/>
  <c r="V8" i="9"/>
  <c r="Y8" i="9"/>
  <c r="V9" i="9"/>
  <c r="AB11" i="9"/>
  <c r="AE11" i="9" s="1"/>
  <c r="S15" i="9"/>
  <c r="V18" i="9"/>
  <c r="Y22" i="9"/>
  <c r="S26" i="9"/>
  <c r="Z26" i="9" s="1"/>
  <c r="W26" i="9"/>
  <c r="Y26" i="9" s="1"/>
  <c r="S28" i="9"/>
  <c r="W28" i="9"/>
  <c r="O32" i="9"/>
  <c r="N59" i="9"/>
  <c r="N64" i="9" s="1"/>
  <c r="W39" i="9"/>
  <c r="T46" i="9"/>
  <c r="V46" i="9" s="1"/>
  <c r="Z46" i="9"/>
  <c r="Z48" i="9"/>
  <c r="Z51" i="9"/>
  <c r="Y53" i="9"/>
  <c r="AA53" i="9"/>
  <c r="AB53" i="9" s="1"/>
  <c r="AE53" i="9" s="1"/>
  <c r="T54" i="9"/>
  <c r="V54" i="9" s="1"/>
  <c r="T57" i="9"/>
  <c r="V57" i="9" s="1"/>
  <c r="AH63" i="9"/>
  <c r="W69" i="9"/>
  <c r="V72" i="9"/>
  <c r="V73" i="9"/>
  <c r="S74" i="9"/>
  <c r="Z74" i="9" s="1"/>
  <c r="W74" i="9"/>
  <c r="W77" i="9"/>
  <c r="V80" i="9"/>
  <c r="V81" i="9"/>
  <c r="S82" i="9"/>
  <c r="W82" i="9"/>
  <c r="T102" i="9"/>
  <c r="V102" i="9" s="1"/>
  <c r="X102" i="9" s="1"/>
  <c r="V104" i="9"/>
  <c r="X104" i="9" s="1"/>
  <c r="W105" i="9"/>
  <c r="W107" i="9"/>
  <c r="AB21" i="9"/>
  <c r="AE21" i="9" s="1"/>
  <c r="W23" i="9"/>
  <c r="Y23" i="9" s="1"/>
  <c r="Z23" i="9"/>
  <c r="S25" i="9"/>
  <c r="W25" i="9"/>
  <c r="S29" i="9"/>
  <c r="W29" i="9"/>
  <c r="V38" i="9"/>
  <c r="Y39" i="9"/>
  <c r="Z44" i="9"/>
  <c r="Z49" i="9"/>
  <c r="X56" i="9"/>
  <c r="Z56" i="9" s="1"/>
  <c r="W56" i="9"/>
  <c r="O61" i="9"/>
  <c r="N62" i="9"/>
  <c r="AK62" i="9"/>
  <c r="S70" i="9"/>
  <c r="W70" i="9"/>
  <c r="V76" i="9"/>
  <c r="AD77" i="9"/>
  <c r="X77" i="9"/>
  <c r="Z77" i="9" s="1"/>
  <c r="S91" i="9"/>
  <c r="R93" i="9"/>
  <c r="W71" i="2"/>
  <c r="G33" i="5" s="1"/>
  <c r="E11" i="5"/>
  <c r="F27" i="6"/>
  <c r="C31" i="6"/>
  <c r="E58" i="6"/>
  <c r="C58" i="6" s="1"/>
  <c r="Z8" i="9"/>
  <c r="Z9" i="9"/>
  <c r="AB9" i="9" s="1"/>
  <c r="AE9" i="9" s="1"/>
  <c r="AB10" i="9"/>
  <c r="AE10" i="9" s="1"/>
  <c r="X16" i="9"/>
  <c r="V17" i="9"/>
  <c r="V24" i="9"/>
  <c r="V32" i="9"/>
  <c r="V33" i="9" s="1"/>
  <c r="Q35" i="9"/>
  <c r="T39" i="9"/>
  <c r="V39" i="9" s="1"/>
  <c r="Z39" i="9"/>
  <c r="V40" i="9"/>
  <c r="W41" i="9"/>
  <c r="Y41" i="9" s="1"/>
  <c r="Z41" i="9"/>
  <c r="T44" i="9"/>
  <c r="V44" i="9" s="1"/>
  <c r="Y46" i="9"/>
  <c r="T47" i="9"/>
  <c r="V47" i="9" s="1"/>
  <c r="W47" i="9"/>
  <c r="Y47" i="9" s="1"/>
  <c r="Y48" i="9"/>
  <c r="T49" i="9"/>
  <c r="V49" i="9" s="1"/>
  <c r="X50" i="9"/>
  <c r="Y50" i="9" s="1"/>
  <c r="S52" i="9"/>
  <c r="S59" i="9" s="1"/>
  <c r="W52" i="9"/>
  <c r="V55" i="9"/>
  <c r="V61" i="9"/>
  <c r="AJ63" i="9"/>
  <c r="N89" i="9"/>
  <c r="N95" i="9" s="1"/>
  <c r="O67" i="9"/>
  <c r="V70" i="9"/>
  <c r="V71" i="9"/>
  <c r="S72" i="9"/>
  <c r="W72" i="9"/>
  <c r="W75" i="9"/>
  <c r="V79" i="9"/>
  <c r="S80" i="9"/>
  <c r="W80" i="9"/>
  <c r="W83" i="9"/>
  <c r="AH83" i="9"/>
  <c r="W84" i="9"/>
  <c r="AH84" i="9"/>
  <c r="AH87" i="9"/>
  <c r="AD87" i="9"/>
  <c r="X87" i="9"/>
  <c r="AJ87" i="9"/>
  <c r="AF87" i="9"/>
  <c r="S87" i="9"/>
  <c r="W87" i="9"/>
  <c r="S92" i="9"/>
  <c r="W92" i="9"/>
  <c r="W93" i="9" s="1"/>
  <c r="T99" i="9"/>
  <c r="V99" i="9"/>
  <c r="X99" i="9" s="1"/>
  <c r="Y99" i="9" s="1"/>
  <c r="W102" i="9"/>
  <c r="T106" i="9"/>
  <c r="V106" i="9" s="1"/>
  <c r="X106" i="9" s="1"/>
  <c r="V108" i="9"/>
  <c r="W109" i="9"/>
  <c r="X109" i="9" s="1"/>
  <c r="Y109" i="9" s="1"/>
  <c r="N125" i="9"/>
  <c r="O122" i="9"/>
  <c r="C33" i="6"/>
  <c r="AF34" i="9"/>
  <c r="AG34" i="9" s="1"/>
  <c r="AI34" i="9" s="1"/>
  <c r="AK34" i="9" s="1"/>
  <c r="W38" i="9"/>
  <c r="W42" i="9"/>
  <c r="Y42" i="9" s="1"/>
  <c r="W43" i="9"/>
  <c r="Y43" i="9" s="1"/>
  <c r="W45" i="9"/>
  <c r="Y45" i="9" s="1"/>
  <c r="Q89" i="9"/>
  <c r="Q95" i="9" s="1"/>
  <c r="O93" i="9"/>
  <c r="Q115" i="9"/>
  <c r="Q120" i="9" s="1"/>
  <c r="V98" i="9"/>
  <c r="T112" i="9"/>
  <c r="W113" i="9"/>
  <c r="S113" i="9"/>
  <c r="K11" i="10"/>
  <c r="X38" i="9"/>
  <c r="T67" i="9"/>
  <c r="V67" i="9" s="1"/>
  <c r="T68" i="9"/>
  <c r="V68" i="9" s="1"/>
  <c r="V85" i="9"/>
  <c r="AH88" i="9"/>
  <c r="AD88" i="9"/>
  <c r="X88" i="9"/>
  <c r="T91" i="9"/>
  <c r="V91" i="9" s="1"/>
  <c r="X92" i="9"/>
  <c r="AF92" i="9"/>
  <c r="AD92" i="9"/>
  <c r="AH92" i="9"/>
  <c r="AH93" i="9" s="1"/>
  <c r="V111" i="9"/>
  <c r="X111" i="9" s="1"/>
  <c r="Y111" i="9" s="1"/>
  <c r="W112" i="9"/>
  <c r="S114" i="9"/>
  <c r="W114" i="9"/>
  <c r="T86" i="9"/>
  <c r="V86" i="9" s="1"/>
  <c r="R115" i="9"/>
  <c r="T101" i="9"/>
  <c r="V101" i="9" s="1"/>
  <c r="X101" i="9" s="1"/>
  <c r="T105" i="9"/>
  <c r="V105" i="9" s="1"/>
  <c r="X105" i="9" s="1"/>
  <c r="Y105" i="9" s="1"/>
  <c r="T109" i="9"/>
  <c r="V109" i="9" s="1"/>
  <c r="V112" i="9"/>
  <c r="X112" i="9" s="1"/>
  <c r="V117" i="9"/>
  <c r="V118" i="9" s="1"/>
  <c r="Z123" i="9"/>
  <c r="K13" i="10"/>
  <c r="K15" i="10"/>
  <c r="V122" i="9"/>
  <c r="V123" i="9"/>
  <c r="T113" i="9"/>
  <c r="V113" i="9" s="1"/>
  <c r="AG119" i="9"/>
  <c r="AI119" i="9" s="1"/>
  <c r="AK119" i="9" s="1"/>
  <c r="K12" i="10"/>
  <c r="I3" i="11"/>
  <c r="P4" i="12"/>
  <c r="P5" i="12" s="1"/>
  <c r="L4" i="12"/>
  <c r="L5" i="12" s="1"/>
  <c r="M4" i="12"/>
  <c r="M5" i="12" s="1"/>
  <c r="N4" i="12"/>
  <c r="N5" i="12" s="1"/>
  <c r="M11" i="12"/>
  <c r="N11" i="12"/>
  <c r="N12" i="12"/>
  <c r="O12" i="12"/>
  <c r="M12" i="12"/>
  <c r="E6" i="11"/>
  <c r="H5" i="11"/>
  <c r="I5" i="11" s="1"/>
  <c r="G50" i="6" l="1"/>
  <c r="F51" i="6"/>
  <c r="Y51" i="9"/>
  <c r="O118" i="9"/>
  <c r="R117" i="9"/>
  <c r="Z28" i="9"/>
  <c r="AI63" i="9"/>
  <c r="AK63" i="9" s="1"/>
  <c r="P126" i="9"/>
  <c r="AA22" i="9"/>
  <c r="AB22" i="9" s="1"/>
  <c r="AE22" i="9" s="1"/>
  <c r="Y107" i="9"/>
  <c r="S115" i="9"/>
  <c r="Z109" i="9"/>
  <c r="Y103" i="9"/>
  <c r="Z27" i="9"/>
  <c r="Y40" i="9"/>
  <c r="Z40" i="9"/>
  <c r="AA40" i="9" s="1"/>
  <c r="AB40" i="9" s="1"/>
  <c r="AE40" i="9" s="1"/>
  <c r="O120" i="9"/>
  <c r="Z25" i="9"/>
  <c r="O13" i="12"/>
  <c r="Z87" i="9"/>
  <c r="Y102" i="9"/>
  <c r="Z102" i="9"/>
  <c r="V93" i="9"/>
  <c r="AD91" i="9"/>
  <c r="AD93" i="9" s="1"/>
  <c r="X91" i="9"/>
  <c r="X122" i="9"/>
  <c r="V125" i="9"/>
  <c r="AD125" i="9" s="1"/>
  <c r="AH86" i="9"/>
  <c r="AD86" i="9"/>
  <c r="X86" i="9"/>
  <c r="AJ86" i="9"/>
  <c r="AF86" i="9"/>
  <c r="Y88" i="9"/>
  <c r="AA88" i="9"/>
  <c r="Z38" i="9"/>
  <c r="Y38" i="9"/>
  <c r="O125" i="9"/>
  <c r="R122" i="9"/>
  <c r="X78" i="9"/>
  <c r="AD78" i="9"/>
  <c r="AB8" i="9"/>
  <c r="AH57" i="9"/>
  <c r="AD57" i="9"/>
  <c r="X57" i="9"/>
  <c r="AF57" i="9"/>
  <c r="V30" i="9"/>
  <c r="AA82" i="9"/>
  <c r="Y82" i="9"/>
  <c r="Z50" i="9"/>
  <c r="AA27" i="9"/>
  <c r="AB27" i="9" s="1"/>
  <c r="AE27" i="9" s="1"/>
  <c r="AB56" i="9"/>
  <c r="AE56" i="9" s="1"/>
  <c r="AA56" i="9"/>
  <c r="AA17" i="9"/>
  <c r="AB17" i="9" s="1"/>
  <c r="AE17" i="9" s="1"/>
  <c r="AH113" i="9"/>
  <c r="AD113" i="9"/>
  <c r="AJ113" i="9"/>
  <c r="X113" i="9"/>
  <c r="Z113" i="9" s="1"/>
  <c r="AF113" i="9"/>
  <c r="Y101" i="9"/>
  <c r="AA92" i="9"/>
  <c r="Y92" i="9"/>
  <c r="O89" i="9"/>
  <c r="O95" i="9" s="1"/>
  <c r="R67" i="9"/>
  <c r="Q126" i="9"/>
  <c r="Y16" i="9"/>
  <c r="E10" i="5"/>
  <c r="C11" i="5"/>
  <c r="Y56" i="9"/>
  <c r="AA25" i="9"/>
  <c r="AB25" i="9" s="1"/>
  <c r="AE25" i="9" s="1"/>
  <c r="S30" i="9"/>
  <c r="Z105" i="9"/>
  <c r="Z88" i="9"/>
  <c r="AB88" i="9" s="1"/>
  <c r="AE88" i="9" s="1"/>
  <c r="AG88" i="9" s="1"/>
  <c r="AI88" i="9" s="1"/>
  <c r="AK88" i="9" s="1"/>
  <c r="F58" i="9"/>
  <c r="J53" i="6"/>
  <c r="J51" i="6" s="1"/>
  <c r="J50" i="6" s="1"/>
  <c r="I53" i="6"/>
  <c r="K53" i="6"/>
  <c r="K51" i="6" s="1"/>
  <c r="K50" i="6" s="1"/>
  <c r="R54" i="2"/>
  <c r="R71" i="2" s="1"/>
  <c r="H53" i="6"/>
  <c r="Z101" i="9"/>
  <c r="AA19" i="9"/>
  <c r="AB19" i="9" s="1"/>
  <c r="AE19" i="9" s="1"/>
  <c r="Y69" i="9"/>
  <c r="AA69" i="9"/>
  <c r="Z18" i="9"/>
  <c r="Z114" i="9"/>
  <c r="X67" i="9"/>
  <c r="V89" i="9"/>
  <c r="AH114" i="9"/>
  <c r="AD114" i="9"/>
  <c r="AF114" i="9"/>
  <c r="AJ114" i="9"/>
  <c r="X114" i="9"/>
  <c r="V115" i="9"/>
  <c r="V120" i="9" s="1"/>
  <c r="Y87" i="9"/>
  <c r="AA87" i="9"/>
  <c r="X70" i="9"/>
  <c r="AD70" i="9"/>
  <c r="AA39" i="9"/>
  <c r="AB39" i="9" s="1"/>
  <c r="AE39" i="9" s="1"/>
  <c r="V35" i="9"/>
  <c r="G34" i="5"/>
  <c r="G31" i="5"/>
  <c r="E31" i="5" s="1"/>
  <c r="E33" i="5"/>
  <c r="R61" i="9"/>
  <c r="O62" i="9"/>
  <c r="O64" i="9"/>
  <c r="AA49" i="9"/>
  <c r="AB49" i="9" s="1"/>
  <c r="AE49" i="9" s="1"/>
  <c r="AA23" i="9"/>
  <c r="AB23" i="9" s="1"/>
  <c r="AE23" i="9" s="1"/>
  <c r="F17" i="6"/>
  <c r="Y104" i="9"/>
  <c r="Z104" i="9"/>
  <c r="AD73" i="9"/>
  <c r="X73" i="9"/>
  <c r="AB48" i="9"/>
  <c r="AE48" i="9" s="1"/>
  <c r="AA48" i="9"/>
  <c r="Y100" i="9"/>
  <c r="Z100" i="9"/>
  <c r="N126" i="9"/>
  <c r="Y110" i="9"/>
  <c r="W115" i="9"/>
  <c r="Z55" i="9"/>
  <c r="Y25" i="9"/>
  <c r="X29" i="9"/>
  <c r="AJ29" i="9"/>
  <c r="AJ30" i="9" s="1"/>
  <c r="AJ35" i="9" s="1"/>
  <c r="AF29" i="9"/>
  <c r="AD29" i="9"/>
  <c r="AH29" i="9"/>
  <c r="M13" i="12"/>
  <c r="AD68" i="9"/>
  <c r="X68" i="9"/>
  <c r="V62" i="9"/>
  <c r="S93" i="9"/>
  <c r="Z91" i="9"/>
  <c r="AD81" i="9"/>
  <c r="X81" i="9"/>
  <c r="AA51" i="9"/>
  <c r="AB51" i="9" s="1"/>
  <c r="AE51" i="9" s="1"/>
  <c r="AA110" i="9"/>
  <c r="AB110" i="9" s="1"/>
  <c r="AE110" i="9" s="1"/>
  <c r="Y75" i="9"/>
  <c r="AA75" i="9"/>
  <c r="AB75" i="9" s="1"/>
  <c r="AE75" i="9" s="1"/>
  <c r="Y112" i="9"/>
  <c r="W59" i="9"/>
  <c r="Y106" i="9"/>
  <c r="Z92" i="9"/>
  <c r="AB92" i="9" s="1"/>
  <c r="AE92" i="9" s="1"/>
  <c r="AG92" i="9" s="1"/>
  <c r="AI92" i="9" s="1"/>
  <c r="AD71" i="9"/>
  <c r="X71" i="9"/>
  <c r="X76" i="9"/>
  <c r="AD76" i="9"/>
  <c r="V59" i="9"/>
  <c r="V64" i="9" s="1"/>
  <c r="X80" i="9"/>
  <c r="AD80" i="9"/>
  <c r="E7" i="11"/>
  <c r="H6" i="11"/>
  <c r="I6" i="11" s="1"/>
  <c r="N13" i="12"/>
  <c r="AA123" i="9"/>
  <c r="AB123" i="9" s="1"/>
  <c r="AE123" i="9" s="1"/>
  <c r="Z112" i="9"/>
  <c r="AH85" i="9"/>
  <c r="AH89" i="9" s="1"/>
  <c r="AH95" i="9" s="1"/>
  <c r="AD85" i="9"/>
  <c r="X85" i="9"/>
  <c r="AJ85" i="9"/>
  <c r="AF85" i="9"/>
  <c r="AA109" i="9"/>
  <c r="AB109" i="9" s="1"/>
  <c r="AE109" i="9" s="1"/>
  <c r="AB87" i="9"/>
  <c r="AE87" i="9" s="1"/>
  <c r="AG87" i="9" s="1"/>
  <c r="AI87" i="9" s="1"/>
  <c r="AK87" i="9" s="1"/>
  <c r="AD79" i="9"/>
  <c r="X79" i="9"/>
  <c r="Z69" i="9"/>
  <c r="AB69" i="9" s="1"/>
  <c r="AE69" i="9" s="1"/>
  <c r="AA41" i="9"/>
  <c r="AB41" i="9" s="1"/>
  <c r="AE41" i="9" s="1"/>
  <c r="AF24" i="9"/>
  <c r="X24" i="9"/>
  <c r="AD24" i="9"/>
  <c r="Y77" i="9"/>
  <c r="AA77" i="9"/>
  <c r="AB77" i="9" s="1"/>
  <c r="AE77" i="9" s="1"/>
  <c r="AA44" i="9"/>
  <c r="AB44" i="9"/>
  <c r="AE44" i="9" s="1"/>
  <c r="Z29" i="9"/>
  <c r="Z111" i="9"/>
  <c r="Z107" i="9"/>
  <c r="Z82" i="9"/>
  <c r="X72" i="9"/>
  <c r="AD72" i="9"/>
  <c r="AA46" i="9"/>
  <c r="AB46" i="9" s="1"/>
  <c r="AE46" i="9" s="1"/>
  <c r="O33" i="9"/>
  <c r="O35" i="9" s="1"/>
  <c r="R32" i="9"/>
  <c r="AA26" i="9"/>
  <c r="AB26" i="9" s="1"/>
  <c r="AE26" i="9" s="1"/>
  <c r="W15" i="9"/>
  <c r="W30" i="9" s="1"/>
  <c r="Z15" i="9"/>
  <c r="X15" i="9"/>
  <c r="C61" i="6"/>
  <c r="Z103" i="9"/>
  <c r="AA98" i="9"/>
  <c r="Y84" i="9"/>
  <c r="AA84" i="9"/>
  <c r="AB84" i="9" s="1"/>
  <c r="AE84" i="9" s="1"/>
  <c r="AG84" i="9" s="1"/>
  <c r="AI84" i="9" s="1"/>
  <c r="AK84" i="9" s="1"/>
  <c r="Y83" i="9"/>
  <c r="AA83" i="9"/>
  <c r="AB83" i="9" s="1"/>
  <c r="AE83" i="9" s="1"/>
  <c r="AG83" i="9" s="1"/>
  <c r="AI83" i="9" s="1"/>
  <c r="AK83" i="9" s="1"/>
  <c r="AA74" i="9"/>
  <c r="AB74" i="9" s="1"/>
  <c r="AE74" i="9" s="1"/>
  <c r="Y74" i="9"/>
  <c r="Z16" i="9"/>
  <c r="Z106" i="9"/>
  <c r="Z99" i="9"/>
  <c r="Z78" i="9"/>
  <c r="Z24" i="9"/>
  <c r="X52" i="9"/>
  <c r="Z52" i="9" s="1"/>
  <c r="AF52" i="9"/>
  <c r="AH52" i="9"/>
  <c r="AD52" i="9"/>
  <c r="AD59" i="9" s="1"/>
  <c r="AD64" i="9" s="1"/>
  <c r="F59" i="6"/>
  <c r="F50" i="6" s="1"/>
  <c r="Z54" i="9"/>
  <c r="AA28" i="9"/>
  <c r="AB28" i="9" s="1"/>
  <c r="AE28" i="9" s="1"/>
  <c r="AG28" i="9" s="1"/>
  <c r="AI28" i="9" s="1"/>
  <c r="AK28" i="9" s="1"/>
  <c r="Y28" i="9"/>
  <c r="Y17" i="9"/>
  <c r="Z115" i="9" l="1"/>
  <c r="AF30" i="9"/>
  <c r="AF35" i="9" s="1"/>
  <c r="AH115" i="9"/>
  <c r="AH120" i="9" s="1"/>
  <c r="O126" i="9"/>
  <c r="S117" i="9"/>
  <c r="R118" i="9"/>
  <c r="R120" i="9" s="1"/>
  <c r="V95" i="9"/>
  <c r="V126" i="9" s="1"/>
  <c r="AF115" i="9"/>
  <c r="AF120" i="9" s="1"/>
  <c r="AF74" i="9"/>
  <c r="AG74" i="9" s="1"/>
  <c r="AI74" i="9" s="1"/>
  <c r="AK74" i="9" s="1"/>
  <c r="AF77" i="9"/>
  <c r="AG77" i="9" s="1"/>
  <c r="AI77" i="9" s="1"/>
  <c r="AK77" i="9" s="1"/>
  <c r="AF75" i="9"/>
  <c r="AG75" i="9"/>
  <c r="AI75" i="9" s="1"/>
  <c r="AK75" i="9" s="1"/>
  <c r="AB24" i="9"/>
  <c r="AE24" i="9" s="1"/>
  <c r="AG24" i="9" s="1"/>
  <c r="AA16" i="9"/>
  <c r="AB16" i="9"/>
  <c r="AE16" i="9" s="1"/>
  <c r="AA72" i="9"/>
  <c r="Y72" i="9"/>
  <c r="AF69" i="9"/>
  <c r="AG69" i="9" s="1"/>
  <c r="AI69" i="9" s="1"/>
  <c r="AK69" i="9" s="1"/>
  <c r="AA76" i="9"/>
  <c r="Y76" i="9"/>
  <c r="Z93" i="9"/>
  <c r="Z72" i="9"/>
  <c r="AA55" i="9"/>
  <c r="AB55" i="9" s="1"/>
  <c r="AE55" i="9" s="1"/>
  <c r="AA100" i="9"/>
  <c r="AB100" i="9" s="1"/>
  <c r="AE100" i="9" s="1"/>
  <c r="Y73" i="9"/>
  <c r="AA73" i="9"/>
  <c r="Z73" i="9"/>
  <c r="AB73" i="9" s="1"/>
  <c r="AE73" i="9" s="1"/>
  <c r="E34" i="5"/>
  <c r="C33" i="5"/>
  <c r="AA70" i="9"/>
  <c r="Y70" i="9"/>
  <c r="AA18" i="9"/>
  <c r="AB18" i="9"/>
  <c r="AE18" i="9" s="1"/>
  <c r="H51" i="6"/>
  <c r="E53" i="6"/>
  <c r="Y91" i="9"/>
  <c r="Y93" i="9" s="1"/>
  <c r="AA91" i="9"/>
  <c r="AA93" i="9" s="1"/>
  <c r="X93" i="9"/>
  <c r="AB102" i="9"/>
  <c r="AE102" i="9" s="1"/>
  <c r="AA102" i="9"/>
  <c r="AA54" i="9"/>
  <c r="AB54" i="9" s="1"/>
  <c r="AE54" i="9" s="1"/>
  <c r="AA99" i="9"/>
  <c r="AB99" i="9" s="1"/>
  <c r="AE99" i="9" s="1"/>
  <c r="AB98" i="9"/>
  <c r="AB82" i="9"/>
  <c r="AE82" i="9" s="1"/>
  <c r="Y79" i="9"/>
  <c r="AA79" i="9"/>
  <c r="Z79" i="9"/>
  <c r="AB79" i="9" s="1"/>
  <c r="AE79" i="9" s="1"/>
  <c r="AA112" i="9"/>
  <c r="AB112" i="9" s="1"/>
  <c r="AE112" i="9" s="1"/>
  <c r="AA80" i="9"/>
  <c r="Y80" i="9"/>
  <c r="Y71" i="9"/>
  <c r="AA71" i="9"/>
  <c r="Z71" i="9"/>
  <c r="AB71" i="9" s="1"/>
  <c r="AE71" i="9" s="1"/>
  <c r="Y68" i="9"/>
  <c r="AA68" i="9"/>
  <c r="Z68" i="9"/>
  <c r="Z80" i="9"/>
  <c r="AB80" i="9" s="1"/>
  <c r="AE80" i="9" s="1"/>
  <c r="Y114" i="9"/>
  <c r="AA114" i="9"/>
  <c r="AB114" i="9" s="1"/>
  <c r="AE114" i="9" s="1"/>
  <c r="AG114" i="9" s="1"/>
  <c r="AI114" i="9" s="1"/>
  <c r="AK114" i="9" s="1"/>
  <c r="AB58" i="9"/>
  <c r="N58" i="9"/>
  <c r="AB105" i="9"/>
  <c r="AE105" i="9" s="1"/>
  <c r="AA105" i="9"/>
  <c r="Y113" i="9"/>
  <c r="Y115" i="9" s="1"/>
  <c r="AA113" i="9"/>
  <c r="AB113" i="9" s="1"/>
  <c r="AE113" i="9" s="1"/>
  <c r="AG113" i="9" s="1"/>
  <c r="AA78" i="9"/>
  <c r="AB78" i="9" s="1"/>
  <c r="AE78" i="9" s="1"/>
  <c r="Y78" i="9"/>
  <c r="AA38" i="9"/>
  <c r="AA52" i="9"/>
  <c r="Y52" i="9"/>
  <c r="Y59" i="9" s="1"/>
  <c r="AA106" i="9"/>
  <c r="AB106" i="9" s="1"/>
  <c r="AE106" i="9" s="1"/>
  <c r="Z76" i="9"/>
  <c r="AA103" i="9"/>
  <c r="AB103" i="9" s="1"/>
  <c r="AE103" i="9" s="1"/>
  <c r="X30" i="9"/>
  <c r="Y15" i="9"/>
  <c r="AA107" i="9"/>
  <c r="AB107" i="9" s="1"/>
  <c r="AE107" i="9" s="1"/>
  <c r="AD30" i="9"/>
  <c r="AD35" i="9" s="1"/>
  <c r="AD126" i="9" s="1"/>
  <c r="Y85" i="9"/>
  <c r="AA85" i="9"/>
  <c r="Z85" i="9"/>
  <c r="AB85" i="9" s="1"/>
  <c r="AE85" i="9" s="1"/>
  <c r="AG85" i="9" s="1"/>
  <c r="AI85" i="9" s="1"/>
  <c r="AK85" i="9" s="1"/>
  <c r="Y81" i="9"/>
  <c r="AA81" i="9"/>
  <c r="Z81" i="9"/>
  <c r="AB81" i="9" s="1"/>
  <c r="AE81" i="9" s="1"/>
  <c r="AD89" i="9"/>
  <c r="AD95" i="9" s="1"/>
  <c r="AA29" i="9"/>
  <c r="AB29" i="9" s="1"/>
  <c r="AE29" i="9" s="1"/>
  <c r="AG29" i="9" s="1"/>
  <c r="AI29" i="9" s="1"/>
  <c r="AK29" i="9" s="1"/>
  <c r="Y29" i="9"/>
  <c r="AA104" i="9"/>
  <c r="AB104" i="9" s="1"/>
  <c r="AE104" i="9" s="1"/>
  <c r="C10" i="5"/>
  <c r="K11" i="5"/>
  <c r="K10" i="5" s="1"/>
  <c r="R89" i="9"/>
  <c r="R95" i="9" s="1"/>
  <c r="W67" i="9"/>
  <c r="W89" i="9" s="1"/>
  <c r="W95" i="9" s="1"/>
  <c r="S67" i="9"/>
  <c r="AJ115" i="9"/>
  <c r="AJ120" i="9" s="1"/>
  <c r="AA50" i="9"/>
  <c r="AB50" i="9" s="1"/>
  <c r="AE50" i="9" s="1"/>
  <c r="AE8" i="9"/>
  <c r="R125" i="9"/>
  <c r="W122" i="9"/>
  <c r="W125" i="9" s="1"/>
  <c r="S122" i="9"/>
  <c r="X59" i="9"/>
  <c r="X125" i="9"/>
  <c r="AF125" i="9" s="1"/>
  <c r="Y122" i="9"/>
  <c r="Y125" i="9" s="1"/>
  <c r="AA15" i="9"/>
  <c r="R33" i="9"/>
  <c r="R35" i="9" s="1"/>
  <c r="S32" i="9"/>
  <c r="AA111" i="9"/>
  <c r="AB111" i="9" s="1"/>
  <c r="AE111" i="9" s="1"/>
  <c r="Z70" i="9"/>
  <c r="AA24" i="9"/>
  <c r="Y24" i="9"/>
  <c r="AB52" i="9"/>
  <c r="AE52" i="9" s="1"/>
  <c r="AG52" i="9" s="1"/>
  <c r="H7" i="11"/>
  <c r="E8" i="11"/>
  <c r="H8" i="11" s="1"/>
  <c r="I8" i="11" s="1"/>
  <c r="AJ92" i="9"/>
  <c r="AJ93" i="9" s="1"/>
  <c r="E54" i="6"/>
  <c r="R64" i="9"/>
  <c r="S61" i="9"/>
  <c r="R62" i="9"/>
  <c r="X89" i="9"/>
  <c r="X95" i="9" s="1"/>
  <c r="AA101" i="9"/>
  <c r="AB101" i="9" s="1"/>
  <c r="AE101" i="9" s="1"/>
  <c r="I51" i="6"/>
  <c r="I50" i="6" s="1"/>
  <c r="AD115" i="9"/>
  <c r="AD120" i="9" s="1"/>
  <c r="Y57" i="9"/>
  <c r="AA57" i="9"/>
  <c r="Z57" i="9"/>
  <c r="Z30" i="9"/>
  <c r="Y86" i="9"/>
  <c r="AA86" i="9"/>
  <c r="Z86" i="9"/>
  <c r="AB86" i="9" s="1"/>
  <c r="AE86" i="9" s="1"/>
  <c r="AG86" i="9" s="1"/>
  <c r="AI86" i="9" s="1"/>
  <c r="AK86" i="9" s="1"/>
  <c r="X115" i="9"/>
  <c r="W117" i="9" l="1"/>
  <c r="W118" i="9" s="1"/>
  <c r="W120" i="9" s="1"/>
  <c r="S118" i="9"/>
  <c r="S120" i="9" s="1"/>
  <c r="X117" i="9"/>
  <c r="AB57" i="9"/>
  <c r="AE57" i="9" s="1"/>
  <c r="AG57" i="9" s="1"/>
  <c r="AI57" i="9" s="1"/>
  <c r="AA59" i="9"/>
  <c r="AB91" i="9"/>
  <c r="AE91" i="9" s="1"/>
  <c r="R126" i="9"/>
  <c r="AB76" i="9"/>
  <c r="AE76" i="9" s="1"/>
  <c r="AA30" i="9"/>
  <c r="AI113" i="9"/>
  <c r="AG115" i="9"/>
  <c r="AG120" i="9" s="1"/>
  <c r="AF78" i="9"/>
  <c r="AG78" i="9" s="1"/>
  <c r="AI78" i="9" s="1"/>
  <c r="AK78" i="9" s="1"/>
  <c r="AJ57" i="9"/>
  <c r="AK57" i="9" s="1"/>
  <c r="S125" i="9"/>
  <c r="Z122" i="9"/>
  <c r="Z67" i="9"/>
  <c r="S89" i="9"/>
  <c r="S95" i="9" s="1"/>
  <c r="AF82" i="9"/>
  <c r="AG82" i="9" s="1"/>
  <c r="AI82" i="9" s="1"/>
  <c r="AK82" i="9" s="1"/>
  <c r="AF73" i="9"/>
  <c r="AG73" i="9"/>
  <c r="AI73" i="9" s="1"/>
  <c r="AK73" i="9" s="1"/>
  <c r="AB93" i="9"/>
  <c r="AH24" i="9"/>
  <c r="AH30" i="9" s="1"/>
  <c r="AH35" i="9" s="1"/>
  <c r="AG30" i="9"/>
  <c r="AG35" i="9" s="1"/>
  <c r="I7" i="11"/>
  <c r="I9" i="11" s="1"/>
  <c r="H9" i="11"/>
  <c r="S33" i="9"/>
  <c r="S35" i="9" s="1"/>
  <c r="S126" i="9" s="1"/>
  <c r="W32" i="9"/>
  <c r="W33" i="9" s="1"/>
  <c r="W35" i="9" s="1"/>
  <c r="Z32" i="9"/>
  <c r="X32" i="9"/>
  <c r="AB38" i="9"/>
  <c r="AD58" i="9"/>
  <c r="AE58" i="9" s="1"/>
  <c r="O58" i="9"/>
  <c r="AF58" i="9"/>
  <c r="AF80" i="9"/>
  <c r="AG80" i="9" s="1"/>
  <c r="AI80" i="9" s="1"/>
  <c r="AK80" i="9" s="1"/>
  <c r="AF79" i="9"/>
  <c r="AG79" i="9" s="1"/>
  <c r="AI79" i="9" s="1"/>
  <c r="AK79" i="9" s="1"/>
  <c r="AE98" i="9"/>
  <c r="AE115" i="9" s="1"/>
  <c r="AB115" i="9"/>
  <c r="AA115" i="9"/>
  <c r="S64" i="9"/>
  <c r="S62" i="9"/>
  <c r="W61" i="9"/>
  <c r="AK92" i="9"/>
  <c r="AB70" i="9"/>
  <c r="AE70" i="9" s="1"/>
  <c r="AF81" i="9"/>
  <c r="AG81" i="9" s="1"/>
  <c r="AI81" i="9" s="1"/>
  <c r="AK81" i="9" s="1"/>
  <c r="Z59" i="9"/>
  <c r="AF71" i="9"/>
  <c r="AG71" i="9" s="1"/>
  <c r="AI71" i="9" s="1"/>
  <c r="AK71" i="9" s="1"/>
  <c r="C31" i="5"/>
  <c r="C34" i="5"/>
  <c r="Y67" i="9"/>
  <c r="Y89" i="9" s="1"/>
  <c r="Y95" i="9" s="1"/>
  <c r="E9" i="11"/>
  <c r="AI52" i="9"/>
  <c r="AB15" i="9"/>
  <c r="Y30" i="9"/>
  <c r="AF76" i="9"/>
  <c r="AG76" i="9" s="1"/>
  <c r="AI76" i="9" s="1"/>
  <c r="AK76" i="9" s="1"/>
  <c r="AB68" i="9"/>
  <c r="AE68" i="9" s="1"/>
  <c r="C53" i="6"/>
  <c r="E51" i="6"/>
  <c r="G25" i="6"/>
  <c r="AB72" i="9"/>
  <c r="AE72" i="9" s="1"/>
  <c r="AG58" i="9" l="1"/>
  <c r="AG59" i="9" s="1"/>
  <c r="AG64" i="9" s="1"/>
  <c r="X118" i="9"/>
  <c r="X120" i="9" s="1"/>
  <c r="Y117" i="9"/>
  <c r="Y118" i="9" s="1"/>
  <c r="Y120" i="9" s="1"/>
  <c r="Z117" i="9"/>
  <c r="AF72" i="9"/>
  <c r="AG72" i="9" s="1"/>
  <c r="AI72" i="9" s="1"/>
  <c r="AK72" i="9" s="1"/>
  <c r="AF68" i="9"/>
  <c r="AA32" i="9"/>
  <c r="AA33" i="9" s="1"/>
  <c r="AA35" i="9" s="1"/>
  <c r="Z33" i="9"/>
  <c r="Z35" i="9" s="1"/>
  <c r="AE93" i="9"/>
  <c r="AF91" i="9"/>
  <c r="AF93" i="9" s="1"/>
  <c r="Z89" i="9"/>
  <c r="Z95" i="9" s="1"/>
  <c r="AA67" i="9"/>
  <c r="AA89" i="9" s="1"/>
  <c r="AA95" i="9" s="1"/>
  <c r="H18" i="6"/>
  <c r="G18" i="6"/>
  <c r="G17" i="6" s="1"/>
  <c r="E25" i="6"/>
  <c r="G41" i="6"/>
  <c r="E41" i="6" s="1"/>
  <c r="AE15" i="9"/>
  <c r="AE30" i="9" s="1"/>
  <c r="AB30" i="9"/>
  <c r="W62" i="9"/>
  <c r="X61" i="9"/>
  <c r="W64" i="9"/>
  <c r="W126" i="9"/>
  <c r="Z125" i="9"/>
  <c r="AH125" i="9" s="1"/>
  <c r="AA122" i="9"/>
  <c r="AA125" i="9" s="1"/>
  <c r="AF70" i="9"/>
  <c r="AG70" i="9" s="1"/>
  <c r="AI70" i="9" s="1"/>
  <c r="AK70" i="9" s="1"/>
  <c r="AB59" i="9"/>
  <c r="AE38" i="9"/>
  <c r="AE59" i="9" s="1"/>
  <c r="C51" i="6"/>
  <c r="AJ52" i="9"/>
  <c r="AH58" i="9"/>
  <c r="AF59" i="9"/>
  <c r="AF64" i="9" s="1"/>
  <c r="X33" i="9"/>
  <c r="X35" i="9" s="1"/>
  <c r="Y32" i="9"/>
  <c r="Y33" i="9" s="1"/>
  <c r="Y35" i="9" s="1"/>
  <c r="AI24" i="9"/>
  <c r="H59" i="6"/>
  <c r="H50" i="6" s="1"/>
  <c r="E66" i="6"/>
  <c r="AK113" i="9"/>
  <c r="AK115" i="9" s="1"/>
  <c r="AK120" i="9" s="1"/>
  <c r="AI115" i="9"/>
  <c r="AI120" i="9" s="1"/>
  <c r="AA117" i="9" l="1"/>
  <c r="AA118" i="9" s="1"/>
  <c r="AA120" i="9" s="1"/>
  <c r="Z118" i="9"/>
  <c r="Z120" i="9" s="1"/>
  <c r="AB122" i="9"/>
  <c r="AE122" i="9" s="1"/>
  <c r="AE125" i="9" s="1"/>
  <c r="AB32" i="9"/>
  <c r="AE32" i="9" s="1"/>
  <c r="AE33" i="9" s="1"/>
  <c r="AE35" i="9" s="1"/>
  <c r="C59" i="6"/>
  <c r="C50" i="6" s="1"/>
  <c r="E59" i="6"/>
  <c r="E50" i="6" s="1"/>
  <c r="AB125" i="9"/>
  <c r="AJ125" i="9" s="1"/>
  <c r="X64" i="9"/>
  <c r="X126" i="9" s="1"/>
  <c r="Y61" i="9"/>
  <c r="X62" i="9"/>
  <c r="Z61" i="9"/>
  <c r="C41" i="6"/>
  <c r="AI53" i="2"/>
  <c r="AI54" i="2" s="1"/>
  <c r="AI71" i="2" s="1"/>
  <c r="AB33" i="9"/>
  <c r="AB35" i="9" s="1"/>
  <c r="H27" i="6"/>
  <c r="E27" i="6" s="1"/>
  <c r="AB53" i="2"/>
  <c r="C25" i="6"/>
  <c r="E18" i="6"/>
  <c r="AG91" i="9"/>
  <c r="AK52" i="9"/>
  <c r="AB67" i="9"/>
  <c r="AF89" i="9"/>
  <c r="AF95" i="9" s="1"/>
  <c r="AF126" i="9" s="1"/>
  <c r="AK24" i="9"/>
  <c r="AK30" i="9" s="1"/>
  <c r="AK35" i="9" s="1"/>
  <c r="AI30" i="9"/>
  <c r="AI35" i="9" s="1"/>
  <c r="AJ58" i="9"/>
  <c r="AJ59" i="9" s="1"/>
  <c r="AJ64" i="9" s="1"/>
  <c r="AH59" i="9"/>
  <c r="AH64" i="9" s="1"/>
  <c r="AH126" i="9" s="1"/>
  <c r="AB70" i="2"/>
  <c r="AG68" i="9"/>
  <c r="AI58" i="9"/>
  <c r="AB117" i="9" l="1"/>
  <c r="AB54" i="2"/>
  <c r="AB71" i="2" s="1"/>
  <c r="L13" i="5"/>
  <c r="AI91" i="9"/>
  <c r="AG93" i="9"/>
  <c r="AI68" i="9"/>
  <c r="AG89" i="9"/>
  <c r="AG95" i="9" s="1"/>
  <c r="AG126" i="9" s="1"/>
  <c r="C18" i="6"/>
  <c r="C27" i="6"/>
  <c r="AC70" i="2"/>
  <c r="AC71" i="2" s="1"/>
  <c r="H17" i="6"/>
  <c r="Y64" i="9"/>
  <c r="Y126" i="9" s="1"/>
  <c r="Y62" i="9"/>
  <c r="AB89" i="9"/>
  <c r="AB95" i="9" s="1"/>
  <c r="AE67" i="9"/>
  <c r="AE89" i="9" s="1"/>
  <c r="AE95" i="9" s="1"/>
  <c r="AK58" i="9"/>
  <c r="AK59" i="9" s="1"/>
  <c r="AK64" i="9" s="1"/>
  <c r="AI59" i="9"/>
  <c r="AI64" i="9" s="1"/>
  <c r="E17" i="6"/>
  <c r="Z64" i="9"/>
  <c r="Z126" i="9" s="1"/>
  <c r="Z62" i="9"/>
  <c r="AA61" i="9"/>
  <c r="AE117" i="9" l="1"/>
  <c r="AE118" i="9" s="1"/>
  <c r="AE120" i="9" s="1"/>
  <c r="AB118" i="9"/>
  <c r="AB120" i="9" s="1"/>
  <c r="AA62" i="9"/>
  <c r="AA64" i="9"/>
  <c r="AA126" i="9" s="1"/>
  <c r="AJ68" i="9"/>
  <c r="AJ89" i="9" s="1"/>
  <c r="AJ95" i="9" s="1"/>
  <c r="AJ126" i="9" s="1"/>
  <c r="AI89" i="9"/>
  <c r="AI93" i="9"/>
  <c r="AK91" i="9"/>
  <c r="AK93" i="9" s="1"/>
  <c r="AB61" i="9"/>
  <c r="C17" i="6"/>
  <c r="D12" i="10" s="1"/>
  <c r="AI95" i="9" l="1"/>
  <c r="AI126" i="9" s="1"/>
  <c r="AB64" i="9"/>
  <c r="AB126" i="9" s="1"/>
  <c r="AE61" i="9"/>
  <c r="AB62" i="9"/>
  <c r="L69" i="10"/>
  <c r="L68" i="10"/>
  <c r="L66" i="10"/>
  <c r="L64" i="10"/>
  <c r="L62" i="10"/>
  <c r="L60" i="10"/>
  <c r="L58" i="10"/>
  <c r="L57" i="10"/>
  <c r="L55" i="10"/>
  <c r="L53" i="10"/>
  <c r="L51" i="10"/>
  <c r="L49" i="10"/>
  <c r="L47" i="10"/>
  <c r="L63" i="10"/>
  <c r="L50" i="10"/>
  <c r="L44" i="10"/>
  <c r="L42" i="10"/>
  <c r="L40" i="10"/>
  <c r="L38" i="10"/>
  <c r="L36" i="10"/>
  <c r="L34" i="10"/>
  <c r="L33" i="10"/>
  <c r="L31" i="10"/>
  <c r="L29" i="10"/>
  <c r="L27" i="10"/>
  <c r="L81" i="10"/>
  <c r="L80" i="10"/>
  <c r="L79" i="10"/>
  <c r="L78" i="10"/>
  <c r="L77" i="10"/>
  <c r="L76" i="10"/>
  <c r="L75" i="10"/>
  <c r="L74" i="10"/>
  <c r="L73" i="10"/>
  <c r="L72" i="10"/>
  <c r="L71" i="10"/>
  <c r="L70" i="10"/>
  <c r="L61" i="10"/>
  <c r="L56" i="10"/>
  <c r="L48" i="10"/>
  <c r="L59" i="10"/>
  <c r="L43" i="10"/>
  <c r="L35" i="10"/>
  <c r="L65" i="10"/>
  <c r="L45" i="10"/>
  <c r="L37" i="10"/>
  <c r="L28" i="10"/>
  <c r="L26" i="10"/>
  <c r="L25" i="10"/>
  <c r="L24" i="10"/>
  <c r="L23" i="10"/>
  <c r="L39" i="10"/>
  <c r="L30" i="10"/>
  <c r="I22" i="10"/>
  <c r="L54" i="10"/>
  <c r="L46" i="10"/>
  <c r="L67" i="10"/>
  <c r="L32" i="10"/>
  <c r="L22" i="10"/>
  <c r="L52" i="10"/>
  <c r="L41" i="10"/>
  <c r="AK68" i="9"/>
  <c r="AK89" i="9" s="1"/>
  <c r="AK95" i="9" s="1"/>
  <c r="AK126" i="9" s="1"/>
  <c r="L190" i="10" l="1"/>
  <c r="N33" i="10"/>
  <c r="L6" i="10" s="1"/>
  <c r="N69" i="10"/>
  <c r="L9" i="10" s="1"/>
  <c r="N81" i="10"/>
  <c r="L10" i="10" s="1"/>
  <c r="N45" i="10"/>
  <c r="L7" i="10" s="1"/>
  <c r="N57" i="10"/>
  <c r="L8" i="10" s="1"/>
  <c r="AE64" i="9"/>
  <c r="AE126" i="9" s="1"/>
  <c r="AE62" i="9"/>
  <c r="J22" i="10"/>
  <c r="I23" i="10" s="1"/>
  <c r="M22" i="10"/>
  <c r="L18" i="10" l="1"/>
  <c r="J23" i="10"/>
  <c r="I24" i="10" s="1"/>
  <c r="M23" i="10"/>
  <c r="K23" i="10" s="1"/>
  <c r="K22" i="10"/>
  <c r="J24" i="10" l="1"/>
  <c r="I25" i="10" s="1"/>
  <c r="M24" i="10"/>
  <c r="K24" i="10" l="1"/>
  <c r="J25" i="10"/>
  <c r="I26" i="10" s="1"/>
  <c r="M25" i="10"/>
  <c r="K25" i="10" s="1"/>
  <c r="J26" i="10" l="1"/>
  <c r="I27" i="10" s="1"/>
  <c r="M26" i="10"/>
  <c r="K26" i="10" l="1"/>
  <c r="J27" i="10"/>
  <c r="I28" i="10" s="1"/>
  <c r="M27" i="10"/>
  <c r="K27" i="10" s="1"/>
  <c r="M28" i="10" l="1"/>
  <c r="J28" i="10"/>
  <c r="I29" i="10" s="1"/>
  <c r="J29" i="10" l="1"/>
  <c r="I30" i="10" s="1"/>
  <c r="M29" i="10"/>
  <c r="K29" i="10" s="1"/>
  <c r="K28" i="10"/>
  <c r="M30" i="10" l="1"/>
  <c r="J30" i="10"/>
  <c r="I31" i="10" s="1"/>
  <c r="J31" i="10" l="1"/>
  <c r="I32" i="10" s="1"/>
  <c r="M31" i="10"/>
  <c r="K31" i="10" s="1"/>
  <c r="K30" i="10"/>
  <c r="M32" i="10" l="1"/>
  <c r="K32" i="10" s="1"/>
  <c r="J32" i="10"/>
  <c r="I33" i="10" s="1"/>
  <c r="J33" i="10" l="1"/>
  <c r="I34" i="10" s="1"/>
  <c r="M33" i="10"/>
  <c r="K33" i="10" l="1"/>
  <c r="O33" i="10"/>
  <c r="M6" i="10" s="1"/>
  <c r="M34" i="10"/>
  <c r="J34" i="10"/>
  <c r="I35" i="10" s="1"/>
  <c r="M35" i="10" l="1"/>
  <c r="K35" i="10" s="1"/>
  <c r="J35" i="10"/>
  <c r="I36" i="10" s="1"/>
  <c r="K34" i="10"/>
  <c r="D4" i="11"/>
  <c r="K6" i="10"/>
  <c r="M36" i="10" l="1"/>
  <c r="J36" i="10"/>
  <c r="I37" i="10" s="1"/>
  <c r="M37" i="10" l="1"/>
  <c r="K37" i="10" s="1"/>
  <c r="J37" i="10"/>
  <c r="I38" i="10" s="1"/>
  <c r="K36" i="10"/>
  <c r="M38" i="10" l="1"/>
  <c r="J38" i="10"/>
  <c r="I39" i="10" s="1"/>
  <c r="M39" i="10" l="1"/>
  <c r="K39" i="10" s="1"/>
  <c r="J39" i="10"/>
  <c r="I40" i="10" s="1"/>
  <c r="K38" i="10"/>
  <c r="M40" i="10" l="1"/>
  <c r="J40" i="10"/>
  <c r="I41" i="10" s="1"/>
  <c r="M41" i="10" l="1"/>
  <c r="K41" i="10" s="1"/>
  <c r="J41" i="10"/>
  <c r="I42" i="10" s="1"/>
  <c r="K40" i="10"/>
  <c r="M42" i="10" l="1"/>
  <c r="J42" i="10"/>
  <c r="I43" i="10" s="1"/>
  <c r="M43" i="10" l="1"/>
  <c r="K43" i="10" s="1"/>
  <c r="J43" i="10"/>
  <c r="I44" i="10" s="1"/>
  <c r="K42" i="10"/>
  <c r="M44" i="10" l="1"/>
  <c r="K44" i="10" s="1"/>
  <c r="J44" i="10"/>
  <c r="I45" i="10" s="1"/>
  <c r="M45" i="10" l="1"/>
  <c r="J45" i="10"/>
  <c r="I46" i="10" s="1"/>
  <c r="J46" i="10" l="1"/>
  <c r="I47" i="10" s="1"/>
  <c r="M46" i="10"/>
  <c r="K45" i="10"/>
  <c r="O45" i="10"/>
  <c r="M7" i="10" s="1"/>
  <c r="D5" i="11" l="1"/>
  <c r="K7" i="10"/>
  <c r="K46" i="10"/>
  <c r="M47" i="10"/>
  <c r="K47" i="10" s="1"/>
  <c r="J47" i="10"/>
  <c r="I48" i="10" s="1"/>
  <c r="M48" i="10" l="1"/>
  <c r="J48" i="10"/>
  <c r="I49" i="10" s="1"/>
  <c r="M49" i="10" l="1"/>
  <c r="K49" i="10" s="1"/>
  <c r="J49" i="10"/>
  <c r="I50" i="10" s="1"/>
  <c r="K48" i="10"/>
  <c r="J50" i="10" l="1"/>
  <c r="I51" i="10" s="1"/>
  <c r="M50" i="10"/>
  <c r="K50" i="10" l="1"/>
  <c r="J51" i="10"/>
  <c r="I52" i="10" s="1"/>
  <c r="M51" i="10"/>
  <c r="K51" i="10" s="1"/>
  <c r="J52" i="10" l="1"/>
  <c r="I53" i="10" s="1"/>
  <c r="M52" i="10"/>
  <c r="K52" i="10" s="1"/>
  <c r="M53" i="10" l="1"/>
  <c r="J53" i="10"/>
  <c r="I54" i="10" s="1"/>
  <c r="M54" i="10" l="1"/>
  <c r="K54" i="10" s="1"/>
  <c r="J54" i="10"/>
  <c r="I55" i="10" s="1"/>
  <c r="K53" i="10"/>
  <c r="M55" i="10" l="1"/>
  <c r="K55" i="10" s="1"/>
  <c r="J55" i="10"/>
  <c r="I56" i="10" s="1"/>
  <c r="M56" i="10" l="1"/>
  <c r="K56" i="10" s="1"/>
  <c r="J56" i="10"/>
  <c r="I57" i="10" s="1"/>
  <c r="M57" i="10" l="1"/>
  <c r="J57" i="10"/>
  <c r="I58" i="10" s="1"/>
  <c r="M58" i="10" l="1"/>
  <c r="J58" i="10"/>
  <c r="I59" i="10" s="1"/>
  <c r="K57" i="10"/>
  <c r="O57" i="10"/>
  <c r="M8" i="10" s="1"/>
  <c r="D6" i="11" l="1"/>
  <c r="K8" i="10"/>
  <c r="M59" i="10"/>
  <c r="K59" i="10" s="1"/>
  <c r="J59" i="10"/>
  <c r="I60" i="10" s="1"/>
  <c r="K58" i="10"/>
  <c r="M60" i="10" l="1"/>
  <c r="K60" i="10" s="1"/>
  <c r="J60" i="10"/>
  <c r="I61" i="10" s="1"/>
  <c r="M61" i="10" l="1"/>
  <c r="K61" i="10" s="1"/>
  <c r="J61" i="10"/>
  <c r="I62" i="10" s="1"/>
  <c r="M62" i="10" l="1"/>
  <c r="J62" i="10"/>
  <c r="I63" i="10" s="1"/>
  <c r="M63" i="10" l="1"/>
  <c r="K63" i="10" s="1"/>
  <c r="J63" i="10"/>
  <c r="I64" i="10" s="1"/>
  <c r="K62" i="10"/>
  <c r="M64" i="10" l="1"/>
  <c r="J64" i="10"/>
  <c r="I65" i="10" s="1"/>
  <c r="M65" i="10" l="1"/>
  <c r="K65" i="10" s="1"/>
  <c r="J65" i="10"/>
  <c r="I66" i="10" s="1"/>
  <c r="K64" i="10"/>
  <c r="M66" i="10" l="1"/>
  <c r="K66" i="10" s="1"/>
  <c r="J66" i="10"/>
  <c r="I67" i="10" s="1"/>
  <c r="M67" i="10" l="1"/>
  <c r="K67" i="10" s="1"/>
  <c r="J67" i="10"/>
  <c r="I68" i="10" s="1"/>
  <c r="M68" i="10" l="1"/>
  <c r="K68" i="10" s="1"/>
  <c r="J68" i="10"/>
  <c r="I69" i="10" s="1"/>
  <c r="M69" i="10" l="1"/>
  <c r="J69" i="10"/>
  <c r="I70" i="10" s="1"/>
  <c r="J70" i="10" l="1"/>
  <c r="I71" i="10" s="1"/>
  <c r="M70" i="10"/>
  <c r="K69" i="10"/>
  <c r="O69" i="10"/>
  <c r="M9" i="10" s="1"/>
  <c r="D7" i="11" l="1"/>
  <c r="K9" i="10"/>
  <c r="K70" i="10"/>
  <c r="J71" i="10"/>
  <c r="I72" i="10" s="1"/>
  <c r="M71" i="10"/>
  <c r="K71" i="10" s="1"/>
  <c r="J72" i="10" l="1"/>
  <c r="I73" i="10" s="1"/>
  <c r="M72" i="10"/>
  <c r="K72" i="10" l="1"/>
  <c r="J73" i="10"/>
  <c r="I74" i="10" s="1"/>
  <c r="M73" i="10"/>
  <c r="K73" i="10" s="1"/>
  <c r="J74" i="10" l="1"/>
  <c r="I75" i="10" s="1"/>
  <c r="M74" i="10"/>
  <c r="K74" i="10" s="1"/>
  <c r="J75" i="10" l="1"/>
  <c r="I76" i="10" s="1"/>
  <c r="M75" i="10"/>
  <c r="K75" i="10" l="1"/>
  <c r="J76" i="10"/>
  <c r="I77" i="10" s="1"/>
  <c r="M76" i="10"/>
  <c r="K76" i="10" s="1"/>
  <c r="J77" i="10" l="1"/>
  <c r="I78" i="10" s="1"/>
  <c r="M77" i="10"/>
  <c r="K77" i="10" s="1"/>
  <c r="J78" i="10" l="1"/>
  <c r="I79" i="10" s="1"/>
  <c r="M78" i="10"/>
  <c r="K78" i="10" s="1"/>
  <c r="J79" i="10" l="1"/>
  <c r="I80" i="10" s="1"/>
  <c r="M79" i="10"/>
  <c r="K79" i="10" s="1"/>
  <c r="J80" i="10" l="1"/>
  <c r="I81" i="10" s="1"/>
  <c r="M80" i="10"/>
  <c r="K80" i="10" s="1"/>
  <c r="J81" i="10" l="1"/>
  <c r="M81" i="10"/>
  <c r="K81" i="10" l="1"/>
  <c r="K190" i="10" s="1"/>
  <c r="M190" i="10"/>
  <c r="O81" i="10"/>
  <c r="M10" i="10" s="1"/>
  <c r="D8" i="11" l="1"/>
  <c r="D9" i="11" s="1"/>
  <c r="K10" i="10"/>
  <c r="M18" i="10"/>
  <c r="K18" i="10" s="1"/>
</calcChain>
</file>

<file path=xl/comments1.xml><?xml version="1.0" encoding="utf-8"?>
<comments xmlns="http://schemas.openxmlformats.org/spreadsheetml/2006/main">
  <authors>
    <author>Турбачкина Е.В.</author>
  </authors>
  <commentList>
    <comment ref="E4" authorId="0" shapeId="0">
      <text>
        <r>
          <rPr>
            <b/>
            <sz val="9"/>
            <rFont val="Tahoma"/>
            <family val="2"/>
            <charset val="204"/>
          </rPr>
          <t>Турбачкина Е.В.:</t>
        </r>
        <r>
          <rPr>
            <sz val="9"/>
            <rFont val="Tahoma"/>
            <family val="2"/>
            <charset val="204"/>
          </rPr>
          <t xml:space="preserve">
Указывается согласно карточке ОС-6</t>
        </r>
      </text>
    </comment>
    <comment ref="G4" authorId="0" shapeId="0">
      <text>
        <r>
          <rPr>
            <b/>
            <sz val="9"/>
            <rFont val="Tahoma"/>
            <family val="2"/>
            <charset val="204"/>
          </rPr>
          <t>Турбачкина Е.В.:</t>
        </r>
        <r>
          <rPr>
            <sz val="9"/>
            <rFont val="Tahoma"/>
            <family val="2"/>
            <charset val="204"/>
          </rPr>
          <t xml:space="preserve">
Указывается в соответствии с  Классификацией основных средств, включаемых в амортизационные группы, утвержденной постановлением Правительства Российской Федерации от 1 января 2002 г. N 1 "О Классификации основных средств, включаемых в амортизационные группы".
</t>
        </r>
      </text>
    </comment>
    <comment ref="H4" authorId="0" shapeId="0">
      <text>
        <r>
          <rPr>
            <b/>
            <sz val="9"/>
            <rFont val="Tahoma"/>
            <family val="2"/>
            <charset val="204"/>
          </rPr>
          <t>Турбачкина Е.В.:</t>
        </r>
        <r>
          <rPr>
            <sz val="9"/>
            <rFont val="Tahoma"/>
            <family val="2"/>
            <charset val="204"/>
          </rPr>
          <t xml:space="preserve">
Указывается в соответствии с  Классификацией основных средств, включаемых в амортизационные группы, утвержденной постановлением Правительства Российской Федерации от 1 января 2002 г. N 1 "О Классификации основных средств, включаемых в амортизационные группы".
</t>
        </r>
      </text>
    </comment>
    <comment ref="I4" authorId="0" shapeId="0">
      <text>
        <r>
          <rPr>
            <b/>
            <sz val="9"/>
            <rFont val="Tahoma"/>
            <family val="2"/>
            <charset val="204"/>
          </rPr>
          <t>Турбачкина Е.В.:</t>
        </r>
        <r>
          <rPr>
            <sz val="9"/>
            <rFont val="Tahoma"/>
            <family val="2"/>
            <charset val="204"/>
          </rPr>
          <t xml:space="preserve">
Указывается в соответствии с  Классификацией основных средств, включаемых в амортизационные группы, утвержденной постановлением Правительства Российской Федерации от 1 января 2002 г. N 1 "О Классификации основных средств, включаемых в амортизационные группы".
</t>
        </r>
      </text>
    </comment>
    <comment ref="P4" authorId="0" shapeId="0">
      <text>
        <r>
          <rPr>
            <b/>
            <sz val="9"/>
            <rFont val="Tahoma"/>
            <family val="2"/>
            <charset val="204"/>
          </rPr>
          <t>Турбачкина Е.В.:</t>
        </r>
        <r>
          <rPr>
            <sz val="9"/>
            <rFont val="Tahoma"/>
            <family val="2"/>
            <charset val="204"/>
          </rPr>
          <t xml:space="preserve">
Изменения к порядку начисления амортизации в целях тарифного регулирования вступили в силу 14.01.2022 г. (ПП РФ от 31.12.2021 N 2602). Поскольку амортизация по бухучету закрывается в последний день месяца, на 31.12.2021 новые изменения уже действуют. Соответственно, амортизацию за январь 2022 в целях тарифного регулирования считаем по новым правилам.  
Поскольку амортизация начисляется ежемесячно, а финансовый результат определяется в конце месяца (в частности, закрываются счета 90 «Продажи», 91 «Прочие доходы и расходы») (Приказ Минфина от 31.10.2000 № 94н), то начисление амортизации в бухгалтерском и налоговом учете обычно отражают в последний день соответствующего месяца.</t>
        </r>
      </text>
    </comment>
  </commentList>
</comments>
</file>

<file path=xl/comments2.xml><?xml version="1.0" encoding="utf-8"?>
<comments xmlns="http://schemas.openxmlformats.org/spreadsheetml/2006/main">
  <authors>
    <author>User</author>
  </authors>
  <commentList>
    <comment ref="E12" authorId="0" shapeId="0">
      <text>
        <r>
          <rPr>
            <b/>
            <sz val="9"/>
            <rFont val="Tahoma"/>
            <family val="2"/>
            <charset val="204"/>
          </rPr>
          <t>User:</t>
        </r>
        <r>
          <rPr>
            <sz val="9"/>
            <rFont val="Tahoma"/>
            <family val="2"/>
            <charset val="204"/>
          </rPr>
          <t xml:space="preserve">
User:
УТВ НВВ с учетом корректировок</t>
        </r>
      </text>
    </comment>
  </commentList>
</comments>
</file>

<file path=xl/sharedStrings.xml><?xml version="1.0" encoding="utf-8"?>
<sst xmlns="http://schemas.openxmlformats.org/spreadsheetml/2006/main" count="1024" uniqueCount="603">
  <si>
    <t>№
п/п</t>
  </si>
  <si>
    <t>Основные технические характеристики</t>
  </si>
  <si>
    <t>Всего</t>
  </si>
  <si>
    <t>Наименование
мероприятий</t>
  </si>
  <si>
    <t>1.1. Строительство новых тепловых сетей в целях подключения потребителей</t>
  </si>
  <si>
    <t>1.1.1</t>
  </si>
  <si>
    <t>1.1.2</t>
  </si>
  <si>
    <t>1.2.1</t>
  </si>
  <si>
    <t>1.2.2</t>
  </si>
  <si>
    <t>1.3. Увеличение пропускной способности существующих тепловых сетей в целях подключения потребителей</t>
  </si>
  <si>
    <t>1.3.1</t>
  </si>
  <si>
    <t>1.3.2</t>
  </si>
  <si>
    <t>1.4.1</t>
  </si>
  <si>
    <t>1.4.2</t>
  </si>
  <si>
    <t>2.1.1</t>
  </si>
  <si>
    <t>2.1.2</t>
  </si>
  <si>
    <t>3.1. Реконструкция или модернизация существующих тепловых сетей</t>
  </si>
  <si>
    <t>3.1.1</t>
  </si>
  <si>
    <t>3.2.1</t>
  </si>
  <si>
    <t>Группа 1. Строительство, реконструкция или модернизация объектов в целях подключения потребителей:</t>
  </si>
  <si>
    <t>Форма № 2-ИП ТС</t>
  </si>
  <si>
    <t>Инвестиционная программа</t>
  </si>
  <si>
    <t>(наименование регулируемой организации)</t>
  </si>
  <si>
    <t>1.2. Строительство иных объектов системы централизованного теплоснабжения, за исключением тепловых сетей, в целях подключения потребителей</t>
  </si>
  <si>
    <t>1.4. Увеличение мощности и производительности существующих объектов централизованного теплоснабжения, за исключением тепловых сетей, в целях подключения потребителей</t>
  </si>
  <si>
    <t>7</t>
  </si>
  <si>
    <t>куб. м для пара ***</t>
  </si>
  <si>
    <t>тонн в год для воды **</t>
  </si>
  <si>
    <t>Потери теплоносителя при передаче тепловой энергии по тепловым сетям</t>
  </si>
  <si>
    <t>% от полезного
отпуска тепловой энергии</t>
  </si>
  <si>
    <t>Гкал в год</t>
  </si>
  <si>
    <t>Потери тепловой энергии при передаче тепловой энергии по тепловым сетям</t>
  </si>
  <si>
    <t>%</t>
  </si>
  <si>
    <t>Гкал/ч</t>
  </si>
  <si>
    <t>Объем присоединяемой тепловой нагрузки новых потребителей</t>
  </si>
  <si>
    <t>3</t>
  </si>
  <si>
    <t>Удельный расход условного топлива на выработку единицы тепловой энергии и (или) теплоносителя</t>
  </si>
  <si>
    <r>
      <t>кВт∙ч/м</t>
    </r>
    <r>
      <rPr>
        <vertAlign val="superscript"/>
        <sz val="8"/>
        <rFont val="Times New Roman"/>
        <family val="1"/>
        <charset val="204"/>
      </rPr>
      <t>3</t>
    </r>
  </si>
  <si>
    <t>Удельный расход электрической энергии на транспортировку теплоносителя</t>
  </si>
  <si>
    <t>в т.ч. по годам реализации</t>
  </si>
  <si>
    <t>Плановые значения</t>
  </si>
  <si>
    <t>Ед. изм.</t>
  </si>
  <si>
    <t>Наименование показателя</t>
  </si>
  <si>
    <t>Плановые значения показателей, достижение которых предусмотрено в результате реализации мероприятий инвестиционной программы</t>
  </si>
  <si>
    <t>Форма № 3-ИП ТС</t>
  </si>
  <si>
    <t>Плановое значение</t>
  </si>
  <si>
    <t>Текущее значение</t>
  </si>
  <si>
    <t>Наименование объекта</t>
  </si>
  <si>
    <t xml:space="preserve">Показатели надежности и энергетической эффективности объектов централизованного теплоснабжения </t>
  </si>
  <si>
    <t>Форма № 4-ИП ТС</t>
  </si>
  <si>
    <t>Показатель надежности</t>
  </si>
  <si>
    <t>Показатель энергетической эффективности</t>
  </si>
  <si>
    <t>Местонахождение регулируемой организации</t>
  </si>
  <si>
    <t>Сроки реализации инвестиционной программы</t>
  </si>
  <si>
    <t>Лицо, ответственное за разработку инвестиционной программы</t>
  </si>
  <si>
    <t>Наименование органа местного самоуправления, согласовавшего инвестиционную программу</t>
  </si>
  <si>
    <t>Форма № 1-ИП ТС</t>
  </si>
  <si>
    <t xml:space="preserve"> (наименование регулируемой организации)</t>
  </si>
  <si>
    <t>до реализации мероприятия</t>
  </si>
  <si>
    <t>после реализации мероприятия</t>
  </si>
  <si>
    <t>Фактические значения</t>
  </si>
  <si>
    <t>№ п/п</t>
  </si>
  <si>
    <r>
      <t>т у.т./м</t>
    </r>
    <r>
      <rPr>
        <vertAlign val="superscript"/>
        <sz val="8"/>
        <rFont val="Times New Roman"/>
        <family val="1"/>
        <charset val="204"/>
      </rPr>
      <t>3</t>
    </r>
    <r>
      <rPr>
        <sz val="8"/>
        <rFont val="Times New Roman"/>
        <family val="1"/>
        <charset val="204"/>
      </rPr>
      <t>*</t>
    </r>
  </si>
  <si>
    <t>т у.т./Гкал</t>
  </si>
  <si>
    <t>1</t>
  </si>
  <si>
    <t>-</t>
  </si>
  <si>
    <t>Группа 5. Вывод из эксплуатации, консервация и демонтаж объектов системы централизованного теплоснабжения</t>
  </si>
  <si>
    <t>5.1. Вывод из эксплуатации, консервация и демонтаж тепловых сетей</t>
  </si>
  <si>
    <t>5.1.1</t>
  </si>
  <si>
    <t>5.1.2</t>
  </si>
  <si>
    <t>5.2. Вывод из эксплуатации, консервация и демонтаж иных объектов системы централизованного теплоснабжения, за исключением тепловых сетей</t>
  </si>
  <si>
    <t>5.2.1</t>
  </si>
  <si>
    <t>5.2.2</t>
  </si>
  <si>
    <t>ИТОГО по программе</t>
  </si>
  <si>
    <t>2024</t>
  </si>
  <si>
    <t>2025</t>
  </si>
  <si>
    <t>2026</t>
  </si>
  <si>
    <t>2027</t>
  </si>
  <si>
    <t>1.</t>
  </si>
  <si>
    <t>1.1.</t>
  </si>
  <si>
    <t xml:space="preserve">Собственные средства </t>
  </si>
  <si>
    <t>1.2.</t>
  </si>
  <si>
    <t>1.3.</t>
  </si>
  <si>
    <t>1.4.</t>
  </si>
  <si>
    <t>2.</t>
  </si>
  <si>
    <t>ООО "Газпром теплоэнерго Иваново"</t>
  </si>
  <si>
    <t>153025, г. Иваново, ул. Тимирязева д.1</t>
  </si>
  <si>
    <t>тел. 84932 335181 эл. почта : info@gpteiv.ru</t>
  </si>
  <si>
    <t xml:space="preserve">Департамент энергетики и тарифов по ивановской области </t>
  </si>
  <si>
    <t>153022, г. Иваново ул. Велижская 8</t>
  </si>
  <si>
    <t xml:space="preserve">Начальник департамента энергетики и тарифов по ивановской области Морева Евгения Николаевна
</t>
  </si>
  <si>
    <t>Морева Евгения Николаевна 84932 93-85-93</t>
  </si>
  <si>
    <t>ООО Газпром теплоэнерго Иваново</t>
  </si>
  <si>
    <t>Паспорт инвестиционной программы организации, осуществляющей</t>
  </si>
  <si>
    <t>регулируемые виды деятельности в сфере теплоснабжения</t>
  </si>
  <si>
    <t>Наименование регулируемой организации, в отношении которой разрабатывается инвестиционная программа в сфере теплоснабжения</t>
  </si>
  <si>
    <t>Наименование исполнительного органа субъекта Российской Федерации или органа местного самоуправления, утвердившего инвестиционную программу</t>
  </si>
  <si>
    <t>Местонахождение исполнительного органа субъекта Российской Федерации или органа местного самоуправления, утвердившего инвестиционную программу</t>
  </si>
  <si>
    <t>Должностное лицо уполномоченного ответственного органа, утвердившее инвестиционную программу</t>
  </si>
  <si>
    <t>Контакты ответственных за утверждение инвестиционной программы лиц</t>
  </si>
  <si>
    <t>Местонахождение органа местного самоуправления, согласовавшего инвестиционную программу</t>
  </si>
  <si>
    <t>Должностное лицо уполномоченного ответственного органа, согласовавшее инвестиционную программу</t>
  </si>
  <si>
    <t>Контакты ответственных за согласование инвестиционной программы лиц</t>
  </si>
  <si>
    <t>Контакты ответственных за разработку инвестиционной программы лиц</t>
  </si>
  <si>
    <t>Кадастровый номер объекта (участка объекта)</t>
  </si>
  <si>
    <t>Вид объекта</t>
  </si>
  <si>
    <t>Описание и место расположения объекта</t>
  </si>
  <si>
    <t>Наименование и значение показателя</t>
  </si>
  <si>
    <t>Тепловая сеть</t>
  </si>
  <si>
    <t>Условный диаметр, мм</t>
  </si>
  <si>
    <t>Пропускная способность, т/ч</t>
  </si>
  <si>
    <t>Протяженность (в однотрубном исчислении), км</t>
  </si>
  <si>
    <t>Способ прокладки</t>
  </si>
  <si>
    <t>Тепловая нагрузка, Гкал/ч</t>
  </si>
  <si>
    <t>Протяженность (в однотрубном исчеслении), км</t>
  </si>
  <si>
    <t>Год начала реализации</t>
  </si>
  <si>
    <t>Год окончания реализации</t>
  </si>
  <si>
    <t>Всего:</t>
  </si>
  <si>
    <t>Плановые расходы</t>
  </si>
  <si>
    <t>в том числе:</t>
  </si>
  <si>
    <t>ПИР</t>
  </si>
  <si>
    <t>СМР</t>
  </si>
  <si>
    <t>Расходы на реализацию мероприятий в прогнозных ценах, тыс. руб. без НДС</t>
  </si>
  <si>
    <t>Финансирование в т.ч. по годам</t>
  </si>
  <si>
    <t>Остаток финансирования</t>
  </si>
  <si>
    <t>Амортизация (стр.1.1 ФП)</t>
  </si>
  <si>
    <t>Прибыль, направленная на инвестиции (стр.1.2 ФП)</t>
  </si>
  <si>
    <t>Средства, полученные за счет платы за подключение (стр.1.3 ФП)</t>
  </si>
  <si>
    <t>Прочие собственные средства (стр.1.4 ФП)</t>
  </si>
  <si>
    <t>в результате реализации мероприятий инвестиционной программы</t>
  </si>
  <si>
    <t xml:space="preserve">связанную с сокращением потерь в тепловых сетях, сменой видов и (или) марки основного и (или) резервного топлива на источниках тепловой энергии, реализацией энергосервисного договора (контракта) в размере, определенном по решению регулируемой организации, плату за подключение (технологическое присоединение) к системам централизованного теплоснабжения (раздельно по каждой системе, если регулируемая организация эксплуатирует несколько таких систем) </t>
  </si>
  <si>
    <t>Экономия расходов (стр.1.5 ФП)</t>
  </si>
  <si>
    <t>Расходы на оплату лизинговых платежей по договору финансовой аренды (лизинга) (стр.1.6 ФП)</t>
  </si>
  <si>
    <t>Иные собственные средства (стр.2 ФП)</t>
  </si>
  <si>
    <t>Привлеченные средства на возвратной основе (стр.23 ФП)</t>
  </si>
  <si>
    <t>Бюджетные средства по каждой системе централизованного теплоснабжения с выделением расходов концедента на строительство, модернизацию и (или) реконструкцию объекта концессионного соглашения по каждой системе централизованного теплоснабжения при наличии таких расходов (стр.4 ФП)</t>
  </si>
  <si>
    <t>Прочие источники финансирования (стр.5 ФП)</t>
  </si>
  <si>
    <t>Расшифровка источников финансирования инвестиционной программы, тыс. руб. без НДС</t>
  </si>
  <si>
    <t>6.1</t>
  </si>
  <si>
    <t>6.2</t>
  </si>
  <si>
    <t>6.3</t>
  </si>
  <si>
    <t>6.4</t>
  </si>
  <si>
    <t>6.5</t>
  </si>
  <si>
    <t>7.1</t>
  </si>
  <si>
    <t>7.2</t>
  </si>
  <si>
    <t>7.3</t>
  </si>
  <si>
    <t>7.4</t>
  </si>
  <si>
    <t>7.5</t>
  </si>
  <si>
    <t>8</t>
  </si>
  <si>
    <t>9</t>
  </si>
  <si>
    <t>10.1</t>
  </si>
  <si>
    <t>10.2</t>
  </si>
  <si>
    <t>10.3</t>
  </si>
  <si>
    <t>10.4</t>
  </si>
  <si>
    <t>10.5</t>
  </si>
  <si>
    <t>10.6</t>
  </si>
  <si>
    <t>10.7</t>
  </si>
  <si>
    <t>10.8</t>
  </si>
  <si>
    <t>11.1</t>
  </si>
  <si>
    <t>11.2</t>
  </si>
  <si>
    <t>11.3</t>
  </si>
  <si>
    <t>11.4</t>
  </si>
  <si>
    <t>11.5.1</t>
  </si>
  <si>
    <t>11.5.2</t>
  </si>
  <si>
    <t>11.6</t>
  </si>
  <si>
    <t>11.7</t>
  </si>
  <si>
    <t>11.8</t>
  </si>
  <si>
    <t>11.9</t>
  </si>
  <si>
    <t>11.10</t>
  </si>
  <si>
    <t>1.1 Строительство новых тепловых сетей в целях подключения потребителей</t>
  </si>
  <si>
    <t>1.3 Увеличение пропускной способности существующих тепловых сетей в целях подключения потребителей</t>
  </si>
  <si>
    <t>1.4 Увеличение мощности и производительности существующих объектов центролизованного теплоснабжения, за исключением тепловых сетей, в целяъ подключения потребителей</t>
  </si>
  <si>
    <t>Всего по группе 1</t>
  </si>
  <si>
    <t>Группа 2. Строительство новых объектов системы центролизованного теплоснабжения, не связанных с подключением новых потребителей, в том числе строительство новых тепловых сетей</t>
  </si>
  <si>
    <t>Всего по гуппе 2</t>
  </si>
  <si>
    <t>Группа 3. Реконструкция или модернизация существующих объектов системы централизованного теплоснабжения в целях снижения уровня износа существующих объектов системы централизованного теплоснабжения и (или) поставки энергии от разных источников</t>
  </si>
  <si>
    <t>3.1.2</t>
  </si>
  <si>
    <t>3.2. Реконструкция или модернизация существующих объектов системы централизованного теплоснабжения за исключением тепловых сетей</t>
  </si>
  <si>
    <t>Всего в группе 3</t>
  </si>
  <si>
    <t xml:space="preserve">Группа 4. Мероприятия, направленные на снижение негативного воздействия на окружающую среду, достижение плановых значений показателей надежности и энергитической эффективности объектов теплоснабжения, повышение эффективности работы систем централизованного теплоснабжения </t>
  </si>
  <si>
    <t>Всего в группе 4</t>
  </si>
  <si>
    <t>Всего в группе 5</t>
  </si>
  <si>
    <t>Группа 6. Мероприятия, предусматривающие капитальные вложения в объекты основных средств и нематериальные активы регулируемой организации, обусловленные необходимостью соблюдения регулируемыми организациями обязательных требований, установленных законодательством Российской Федерации и связанных с осуществлением деятельности в сфере теплоснабжения, включая мероприятия по обеспечению безопасности и антитеррористической защищенности объектов топливно-энергетического комплекса, безопасности критической информационной инфраструктуры.</t>
  </si>
  <si>
    <t>Всего в группе 6</t>
  </si>
  <si>
    <t>4</t>
  </si>
  <si>
    <t>Процент износа объектов системы теплоснабжения с выделением процента износа объектов, существующих на начало реализации инвестиционной программы</t>
  </si>
  <si>
    <t>5</t>
  </si>
  <si>
    <t>6</t>
  </si>
  <si>
    <t xml:space="preserve">Показатели, характеризующие снижение негативного воздействия на окружающую среду в соответствии с подпунктом "ж" пункта 10 Правил соглосования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утвержденных постановлением Правительства Российской Федерации от 5 мая 2014 г. № 410 </t>
  </si>
  <si>
    <t>Источник финансирования</t>
  </si>
  <si>
    <t xml:space="preserve">По мероприятиям, согласно Формы № 2-ИП ТС </t>
  </si>
  <si>
    <t xml:space="preserve">по годам реализации 
(указывается по каждому году реализации, на который проектируется инвестиционная программа, в отдельном столбце) </t>
  </si>
  <si>
    <t>Вид деятельности</t>
  </si>
  <si>
    <t xml:space="preserve">амортизационные отчисления с выделением результатов переоценки основных средств и нематериальных активов </t>
  </si>
  <si>
    <t>экономия расходов</t>
  </si>
  <si>
    <t>1.3.1.</t>
  </si>
  <si>
    <t>достигнутая в результате реализации мероnриятий инвестиционной поограммы</t>
  </si>
  <si>
    <t>1.3.2.</t>
  </si>
  <si>
    <t xml:space="preserve">связанная с сокращением потерь в тепловых сетях, сменой видов и (или) марки основного и (или) резервного топлива на источниках тепловой энергии, реализацией энергосервисного договора (контракта) 
в размере, определенном по решению регулиоvемой организации, </t>
  </si>
  <si>
    <t xml:space="preserve">плата за подключение (технологическое присоединение) к системам централизованного теплоснабжения 
(раздельно по каждой системе, если регулируемая организация эксплуатирует несколько таких систем) </t>
  </si>
  <si>
    <t>1.5.</t>
  </si>
  <si>
    <t>расходы на уплату лизинговых платежей по договору Финансовой аренды (лизинга)</t>
  </si>
  <si>
    <t xml:space="preserve">Иные собственные средства, за исключением средств, указанных в разделе 1 </t>
  </si>
  <si>
    <t xml:space="preserve">Средства, привлеченные на возвратной основе </t>
  </si>
  <si>
    <t>3.1.</t>
  </si>
  <si>
    <t>Кредиты</t>
  </si>
  <si>
    <t>3.2.</t>
  </si>
  <si>
    <t>займы организаций</t>
  </si>
  <si>
    <t>3.3.</t>
  </si>
  <si>
    <t>прочие привлеченные средства</t>
  </si>
  <si>
    <t>4.</t>
  </si>
  <si>
    <t xml:space="preserve">Бюджетные средства по каждой системе централизованного теплоснабжения 
с выделением расходов концедента 
на строительство, модернизацию 
и (или) реконструкцию объекта концессионного соглашения по каждой системе централизованного теплоснабжения ПРИ наличии таких расходов </t>
  </si>
  <si>
    <t>5.</t>
  </si>
  <si>
    <t>Прочие источники финансирования</t>
  </si>
  <si>
    <t>Генеральный директор _________________А.В. Михальцов</t>
  </si>
  <si>
    <t>Количество прекращений подачи тепловой энергии, теплоносителя в результате технологических нарушений на тепловых сетях на 1 км тепловых сетей</t>
  </si>
  <si>
    <t>Количество прекращений подачи тепловой энергии, теплоносителя
в результате технологических нарушений на источниках тепловой энергии на 1 Гкал/час установленной мощности</t>
  </si>
  <si>
    <t>Отношением величины
технологических потерь тепловой энергии, теплоносителя
к материальной характеристике тепловой сети</t>
  </si>
  <si>
    <t>2028</t>
  </si>
  <si>
    <t xml:space="preserve">Блочно модульная котельная </t>
  </si>
  <si>
    <t>Профинансировано
к 2024 году</t>
  </si>
  <si>
    <t>Удельный расход топлива на производство единицы тепловой энергии, отпускаемой с коллекторов источников тепловой энергии (для организаций, эксплуатирующих объекты теплоснабжения на основании концессионного соглашения дополнительно указываются по каждому объекту теплоснабжения)</t>
  </si>
  <si>
    <t>материальной характеристике тепловой сети</t>
  </si>
  <si>
    <t xml:space="preserve">потери </t>
  </si>
  <si>
    <t>Величина технологических потерь
при передаче тепловой энергии, теплоносителя по тепловым сетям  (для организаций, эксплуатирующих объекты теплоснабжения на основании концессионного соглашения дополнительноуказываются по каждому объекту теплоснабжения)</t>
  </si>
  <si>
    <t>Производство тепловой энергии и ГВС</t>
  </si>
  <si>
    <t xml:space="preserve">по видам деятельности 
(при наличии нескольких регулируемых видов деятельности, указывается каждый в отдельном столбце, для которого проектируется инвестиционная программа) </t>
  </si>
  <si>
    <t xml:space="preserve"> Администрация Заволжского муниципального района Ивановской области </t>
  </si>
  <si>
    <t xml:space="preserve">Ивановская область, Заволжский район, Заволжск, улица Комсомольская, 2
 </t>
  </si>
  <si>
    <t>37:04:040301:518</t>
  </si>
  <si>
    <t>БМК 9,2 МВт 
г. Заволжск Ивановской области, ул.Спортивная, 1а</t>
  </si>
  <si>
    <t xml:space="preserve"> БМК-9,2 МВт в г. Заволжск Ивановской области, ул.Спортивная, 1а </t>
  </si>
  <si>
    <t xml:space="preserve">V. Финансовый план инвестиционной программы 
ООО "Газпром теплоэнерго Иваново" в сфере теплоснабжения на 2024-2028 годы, реализуемой на территории Заволжского городского поселения Ивановской области </t>
  </si>
  <si>
    <t>4.1.</t>
  </si>
  <si>
    <t>4.2</t>
  </si>
  <si>
    <t>Расшифровка суммы амортизации (в разрезе оборудования) (в соответствии с п. 43 Основ ценообразования № 1075)</t>
  </si>
  <si>
    <t>Приложение 9</t>
  </si>
  <si>
    <t>Наименование основного средства согласно Классификатору ПП РФ от 01.01.2012 №1) (здания, сооружения и передаточные устройства, машины и оборудование, средства транспортные и т.д.)</t>
  </si>
  <si>
    <t>Наименование основного средства (ОС) согласно карточке основного средства</t>
  </si>
  <si>
    <t>Инвентарный номер, иной идентификатор</t>
  </si>
  <si>
    <t>Дата ввода в эксплуатацию</t>
  </si>
  <si>
    <t>Стоимость амортизируемых активов на дату ввода ОС, руб.</t>
  </si>
  <si>
    <t>Амортизационная группа номер</t>
  </si>
  <si>
    <t>Амортизационная группа срок</t>
  </si>
  <si>
    <t>Максимальный срок полезного использования, лет</t>
  </si>
  <si>
    <t>Максимальный срок полезного использования, мес.</t>
  </si>
  <si>
    <t>Срок полезного использования у Общества, мес.</t>
  </si>
  <si>
    <t>Фактический срок эксплуатации на 28.06.2018г, мес.</t>
  </si>
  <si>
    <t>Срок полезного использования, мес.</t>
  </si>
  <si>
    <t>Сумма амортизации в месяц, руб.</t>
  </si>
  <si>
    <t>Сумма амортизации в год, руб.</t>
  </si>
  <si>
    <t>Остаточная стоимость на 01.01.2022, руб.</t>
  </si>
  <si>
    <t>Стоимость амортизируемых активов на 01.01.2022, руб.</t>
  </si>
  <si>
    <t>Сумма амортизации на 2022 год, руб.</t>
  </si>
  <si>
    <t>Остаточная стоимость на 01.01.2023, руб.</t>
  </si>
  <si>
    <t>Новый срок с учетом максимального срока, мес</t>
  </si>
  <si>
    <t>Ввод основных средств в 2023 году, руб.</t>
  </si>
  <si>
    <t>Расчетная сумма амортизации в месяц по максимальному СПИ, руб.</t>
  </si>
  <si>
    <t>Сумма амортизации  на 2023 год в Обществе, руб.</t>
  </si>
  <si>
    <t>Сумма амортизации с максимальным сроком на 2023 год, руб.</t>
  </si>
  <si>
    <t>Разница между амортизацией по максимальному сроку и у Общества, руб.</t>
  </si>
  <si>
    <t>Остаточная стоимость на 01.01.2024, руб.</t>
  </si>
  <si>
    <t>Сумма амортизации с максимальным сроком на 2024 год, руб.</t>
  </si>
  <si>
    <t>Остаточная стоимость на 01.01.2025, руб.</t>
  </si>
  <si>
    <t>Сумма амортизации с максимальным сроком на 2025 год, руб.</t>
  </si>
  <si>
    <t>Остаточная стоимость на 01.01.2026, руб.</t>
  </si>
  <si>
    <t>г.Заволжск , ул.Герцена</t>
  </si>
  <si>
    <t>на производство ТЭ</t>
  </si>
  <si>
    <t xml:space="preserve">Машины и оборудование </t>
  </si>
  <si>
    <t>Лабораторное оборудование</t>
  </si>
  <si>
    <t xml:space="preserve"> 000000660</t>
  </si>
  <si>
    <t>свыше 3 лет до 5 лет</t>
  </si>
  <si>
    <t>Блок распределения и управления, 000000653</t>
  </si>
  <si>
    <t>000000653</t>
  </si>
  <si>
    <t>свыше 7 лет до 10 лет</t>
  </si>
  <si>
    <t>Блок электросилового оборудования, 000000654</t>
  </si>
  <si>
    <t>000000654</t>
  </si>
  <si>
    <t>Котлоагрегат теплопроизводительностью 3,2МВт №1, 000000655</t>
  </si>
  <si>
    <t>000000655</t>
  </si>
  <si>
    <t>Котлоагрегат теплопроизводительностью 3,2МВт №2, 000000656</t>
  </si>
  <si>
    <t>000000656</t>
  </si>
  <si>
    <t>Котлоагрегат теплопроизводительностью 4,44 МВт, 000000657</t>
  </si>
  <si>
    <t>000000657</t>
  </si>
  <si>
    <t>Система диспетчеризации, 000000658</t>
  </si>
  <si>
    <t>000000658</t>
  </si>
  <si>
    <t>Дизель-генераторная установка, 000000659</t>
  </si>
  <si>
    <t>000000659</t>
  </si>
  <si>
    <t>Здания</t>
  </si>
  <si>
    <t>Здание площадью 391,5м , 000000761</t>
  </si>
  <si>
    <t>000000761</t>
  </si>
  <si>
    <t xml:space="preserve">Сооружения </t>
  </si>
  <si>
    <t>Сооружения производственного назначения , объем 100 м3 (Емк.для хранения дизел. топлива 2шт.), 000000762</t>
  </si>
  <si>
    <t>000000762</t>
  </si>
  <si>
    <t>Сооружения производственного назначения , объем 30  м3  (Баки запаса воды), 000000763</t>
  </si>
  <si>
    <t>000000763</t>
  </si>
  <si>
    <t>Система видеонаблюдения, 000000661</t>
  </si>
  <si>
    <t>0 00000661</t>
  </si>
  <si>
    <t>свыше 5 лет до 7 лет</t>
  </si>
  <si>
    <t>Блок аварийного топлива, 000000649</t>
  </si>
  <si>
    <t>000000649</t>
  </si>
  <si>
    <t>Блок автомат.регулир.котлов и внутрикотл.процессов, 000000650</t>
  </si>
  <si>
    <t>000000650</t>
  </si>
  <si>
    <t>Блок водоподготовительный, 000000651</t>
  </si>
  <si>
    <t>000000651</t>
  </si>
  <si>
    <t>Блок газовый, 000000652</t>
  </si>
  <si>
    <t>000000652</t>
  </si>
  <si>
    <t>Част.преобр.Е1-7011-007Н-5,5кВт, 000000422</t>
  </si>
  <si>
    <t xml:space="preserve"> 000000422</t>
  </si>
  <si>
    <t>свыше 10 лет до 15 лет</t>
  </si>
  <si>
    <t>Сооружения трубопроводного  транспорта протяженностью 94м  (Электрические сети), 000000764</t>
  </si>
  <si>
    <t>000000764</t>
  </si>
  <si>
    <t>Сооружения трубопроводного транспорта протяженностью 74м (газопровод среднего давления), 000000765</t>
  </si>
  <si>
    <t>000000765</t>
  </si>
  <si>
    <t>Сооружения производственного назначения площадью 7,5куб.м. (дымовые трубы 3шт), 000000768</t>
  </si>
  <si>
    <t>000000768</t>
  </si>
  <si>
    <t>Сооружения водопроводного транспорта протяженностью 114м (Канализационная сеть), 000000760</t>
  </si>
  <si>
    <t>000000760</t>
  </si>
  <si>
    <t>свыше 15 лет до 20 лет</t>
  </si>
  <si>
    <t>Сооружения трубопроводного транспорта протяженностью 106 м (водопроводная сеть), 000000766</t>
  </si>
  <si>
    <t>000000766</t>
  </si>
  <si>
    <t>ИТОГО на производство</t>
  </si>
  <si>
    <t>на передачу ТЭ</t>
  </si>
  <si>
    <t>Сооружения трубопроводного транспорта протяженностью 186 м (тепловые сети), 000000767</t>
  </si>
  <si>
    <t>000000767</t>
  </si>
  <si>
    <t>ИТОГО на передачу</t>
  </si>
  <si>
    <t>г.Заволжск , ул.Спортивная</t>
  </si>
  <si>
    <t>Блок водоподготовительный</t>
  </si>
  <si>
    <t>000000594</t>
  </si>
  <si>
    <t>Блок распределения и управления</t>
  </si>
  <si>
    <t>000000595</t>
  </si>
  <si>
    <t>Блок газовый</t>
  </si>
  <si>
    <t>000000596</t>
  </si>
  <si>
    <t>Блок электросилового оборудования</t>
  </si>
  <si>
    <t>000000597</t>
  </si>
  <si>
    <t>Блок автомат.регулир.котлов и внутрикотл. Процессов</t>
  </si>
  <si>
    <t>000000598</t>
  </si>
  <si>
    <t>Котлоагрегат теплопроизводительностью 2,8 МВт</t>
  </si>
  <si>
    <t>000000599</t>
  </si>
  <si>
    <t>Система диспетчеризации</t>
  </si>
  <si>
    <t>000000600</t>
  </si>
  <si>
    <t>Система видеонаблюдения</t>
  </si>
  <si>
    <t>000000601</t>
  </si>
  <si>
    <t>Дизель-генератор установка</t>
  </si>
  <si>
    <t>000000602</t>
  </si>
  <si>
    <t>Котлоагрегат теплопроизводительностью 3,2 МВт №1</t>
  </si>
  <si>
    <t>000000605</t>
  </si>
  <si>
    <t>Котлоагрегат теплопроизводительностью 3,2 МВт №2</t>
  </si>
  <si>
    <t>000000606</t>
  </si>
  <si>
    <t>Блок аварийного топлива</t>
  </si>
  <si>
    <t>000000593</t>
  </si>
  <si>
    <t>Здание площадь 248,6м</t>
  </si>
  <si>
    <t>000000613</t>
  </si>
  <si>
    <t>Сооружения электроэнергетики протяженностью 53 м (Электрические сети)</t>
  </si>
  <si>
    <t>000000603</t>
  </si>
  <si>
    <t>Сооружения трубопроводного транспорта протяженностью 48м (Водопроводная сеть)</t>
  </si>
  <si>
    <t>000000607</t>
  </si>
  <si>
    <t>Сооружения трубопроводного транспорта протяженностью 46м (Газопровод среднего давления)</t>
  </si>
  <si>
    <t>000000608</t>
  </si>
  <si>
    <t>Сооружения производственного назначения площадь застройки 7,5кв.м.(Дымовые трубы)</t>
  </si>
  <si>
    <t>000000609</t>
  </si>
  <si>
    <t>Сооружения производственного назначенияобъем 80 куб.м. (Емкость для хранения диз.топ.2шт)</t>
  </si>
  <si>
    <t>000000610</t>
  </si>
  <si>
    <t>Сооружения производственного назначения объем 30 куб.м. (Баки запаса воды)</t>
  </si>
  <si>
    <t>000000611</t>
  </si>
  <si>
    <t>Сооружение канализация протяженностью 39м (Канализационная сеть)</t>
  </si>
  <si>
    <t>000000612</t>
  </si>
  <si>
    <t>Сооружения трубопроводного транспорта протяженностью 480м (Тепловая сеть)</t>
  </si>
  <si>
    <t>000000604</t>
  </si>
  <si>
    <t>г.Заволжск , ул.Калинина</t>
  </si>
  <si>
    <t>Газопровод среднего давления, протяженность 111м, 000000805</t>
  </si>
  <si>
    <t>000000805</t>
  </si>
  <si>
    <t>Здание котельной, площадь 230,6 кв.м, 000000810</t>
  </si>
  <si>
    <t>000000810</t>
  </si>
  <si>
    <t>Горелка комбинированная IBSM 1000(850) MG с автоматикой безопасности и управления горением №2, 000000747</t>
  </si>
  <si>
    <t>000000747</t>
  </si>
  <si>
    <t>Блок электросилового оборудования, 000000741</t>
  </si>
  <si>
    <t>000000741</t>
  </si>
  <si>
    <t>Блок автоматического регулирования систем котельной, 000000742</t>
  </si>
  <si>
    <t>000000742</t>
  </si>
  <si>
    <t>Блок аварийного топлива, 000000743</t>
  </si>
  <si>
    <t>000000743</t>
  </si>
  <si>
    <t>Блок водоподготовительный, 000000744</t>
  </si>
  <si>
    <t>000000744</t>
  </si>
  <si>
    <t>Газовый блок, 000000745</t>
  </si>
  <si>
    <t>000000745</t>
  </si>
  <si>
    <t>Горелка комбинированная IBSM 1000(850) MG с автоматикой безопасности и управления горением №1, 000000746</t>
  </si>
  <si>
    <t>000000746</t>
  </si>
  <si>
    <t>Котловой блок теплопроизводительностью 6,0 МВт№1 , 000000748</t>
  </si>
  <si>
    <t>000000748</t>
  </si>
  <si>
    <t>Котловой блок теплопроизводительностью 6,0 МВт№2, 000000749</t>
  </si>
  <si>
    <t>000000749</t>
  </si>
  <si>
    <t>Система диспетчеризации, 000000750</t>
  </si>
  <si>
    <t>000000750</t>
  </si>
  <si>
    <t>Блок распределения и управления , 000000751</t>
  </si>
  <si>
    <t>000000751</t>
  </si>
  <si>
    <t>Емкость запаса резервного топлива, объем 75 куб.м. №1, 000000807</t>
  </si>
  <si>
    <t>000000807</t>
  </si>
  <si>
    <t>Емкость запаса резервного топлива, объем 75 куб.м. №2, 000000808</t>
  </si>
  <si>
    <t>000000808</t>
  </si>
  <si>
    <t>Емкость запаса исходной воды, объем 60 куб.м., 000000809</t>
  </si>
  <si>
    <t>000000809</t>
  </si>
  <si>
    <t>Дымовая труба высотой 25м (отдельно стоящая двухствольная, 000000806</t>
  </si>
  <si>
    <t>000000806</t>
  </si>
  <si>
    <t>Кабельная ЛЭП, протяженностью 86м, 000000811</t>
  </si>
  <si>
    <t>000000811</t>
  </si>
  <si>
    <t>Ограждение котельной , протяженность 212 п.м., 000000812</t>
  </si>
  <si>
    <t>000000812</t>
  </si>
  <si>
    <t>Хозяйственно-бытовая канализация, протяженность 23м, 000000814</t>
  </si>
  <si>
    <t>000000814</t>
  </si>
  <si>
    <t>Хозяйственно-питьевой водопровод, протяженность 76м, 000000815</t>
  </si>
  <si>
    <t>000000815</t>
  </si>
  <si>
    <t>Благоустройство, 000000805</t>
  </si>
  <si>
    <t>свыше 25 лет до 30 лет</t>
  </si>
  <si>
    <t>Тепловая сеть, протяженность 1194м, 000000813</t>
  </si>
  <si>
    <t>000000813</t>
  </si>
  <si>
    <t>Тепловая сеть протяженностью 860м г.Заволжск ул.Мира д.80 до точки врезки в тс ООО "ГТЭИ" ул.Калинин, 000000835</t>
  </si>
  <si>
    <t>000000835</t>
  </si>
  <si>
    <t>г.Заволжск , ул.Фрунзе</t>
  </si>
  <si>
    <t>Система диспетчеризации, 000000646</t>
  </si>
  <si>
    <t>000000646</t>
  </si>
  <si>
    <t>Блок аварийного топлива, 000000638</t>
  </si>
  <si>
    <t>000000638</t>
  </si>
  <si>
    <t>Блок автоматического регулирования котловых проц., 000000639</t>
  </si>
  <si>
    <t>000000639</t>
  </si>
  <si>
    <t>Блок водоподготовительный, 000000640</t>
  </si>
  <si>
    <t>000000640</t>
  </si>
  <si>
    <t>Блок газовый, 000000641</t>
  </si>
  <si>
    <t>000000641</t>
  </si>
  <si>
    <t>Блок распределения и управления, 000000642</t>
  </si>
  <si>
    <t>000000642</t>
  </si>
  <si>
    <t>Блок электросилового оборудования, 000000643</t>
  </si>
  <si>
    <t>000000643</t>
  </si>
  <si>
    <t>Котлоагрегат теплопроизводительностью 0,5МВт №1, 000000644</t>
  </si>
  <si>
    <t>000000644</t>
  </si>
  <si>
    <t>Котлоагрегат теплопроизводительностью 0,5МВт №2, 000000645</t>
  </si>
  <si>
    <t>000000645</t>
  </si>
  <si>
    <t>Система видеонаблюдения, 000000647</t>
  </si>
  <si>
    <t>000000647</t>
  </si>
  <si>
    <t>Сооружения производственного назначения объем 5куб.м. (баки запаса воды), 000000757</t>
  </si>
  <si>
    <t>000000757</t>
  </si>
  <si>
    <t>Здание площадью 96,8 кв.м, 000000759</t>
  </si>
  <si>
    <t>000000759</t>
  </si>
  <si>
    <t>Сооружения электроэнергетики протяженностью 25 м (Электрические сети), 000000752</t>
  </si>
  <si>
    <t>000000752</t>
  </si>
  <si>
    <t>Сооружения трубопроводного транспорта протяженностью 76  м (газопровод среднего давления), 000000755</t>
  </si>
  <si>
    <t>000000755</t>
  </si>
  <si>
    <t>Сооружения производственного назначения площадью застройки 4,4 м2 (Дымовая труба), 000000756</t>
  </si>
  <si>
    <t>000000756</t>
  </si>
  <si>
    <t>Сооружения трубопроводного транспорта протяженностью 63м (Водопроводная сеть), 000000753</t>
  </si>
  <si>
    <t>000000753</t>
  </si>
  <si>
    <t>Сооружения канализации протяженностью 60м , 000000758</t>
  </si>
  <si>
    <t>000000758</t>
  </si>
  <si>
    <t>Сооружения трубопроводного транспорта протяженностью 608 м (тепловые  сети), 000000754</t>
  </si>
  <si>
    <t>000000754</t>
  </si>
  <si>
    <t>Заволжский участок</t>
  </si>
  <si>
    <t>Переносной персональный компьютер (Ноутбук), 000001029</t>
  </si>
  <si>
    <t>000001029</t>
  </si>
  <si>
    <t>свыше 2 лет до 3 лет</t>
  </si>
  <si>
    <t>Ручной козловой кран (портативный) Заволжск, 000000585</t>
  </si>
  <si>
    <t>000000585</t>
  </si>
  <si>
    <t>ВСЕГО г.ЗАВОЛЖСК</t>
  </si>
  <si>
    <t>Генеральный директор  ООО "Газпром теплоэнерго Иваново"                                                                            А.В. Михальцов</t>
  </si>
  <si>
    <t>ИТОГО Герцена</t>
  </si>
  <si>
    <t>ИТОГО Спортивная</t>
  </si>
  <si>
    <t>ИТОГО Калинина</t>
  </si>
  <si>
    <t>ИТОГО Фрунзе</t>
  </si>
  <si>
    <t>Форма № 5-ИП ТС</t>
  </si>
  <si>
    <t xml:space="preserve">Модернизация котельной по адресу: Ивановская область г. Заволжск, ул.Спортивная, 1а в части замены пластинчатых сетевых теплообменных аппаратов </t>
  </si>
  <si>
    <t>Модернизация котельной по адресу: Ивановская область, г. Заволжск, ул.Герцена, 21б в части замены оборудования автоматизированной системы управления технологическим процессом на отечественное</t>
  </si>
  <si>
    <t>Модернизация котельной по адресу: Ивановская область, г. Заволжск, ул.Спортивная, 1а в части замены оборудования автоматизированной системы управления технологическим процессом на отечественное</t>
  </si>
  <si>
    <t>Модернизация котельной по адресу: Ивановская область, г. Заволжск, ул.Фрунзе, 2а в части замены оборудования автоматизированной системы управления технологическим процессом на отечественное</t>
  </si>
  <si>
    <t>Модернизация котельной по адресу: Ивановская область, г. Заволжск, ул.Калинина, 15 в части замены оборудования автоматизированной системы управления технологическим процессом на отечественное</t>
  </si>
  <si>
    <t>─</t>
  </si>
  <si>
    <t>ООО "Газпром теплоэнерго Иваново" (Заволжск 4 БМК)</t>
  </si>
  <si>
    <t>в том числе по мероприятиям:</t>
  </si>
  <si>
    <t xml:space="preserve">расходы на капитальные вложения 
(инвестиции), финансируемые за счет нормативной прибыли, учитываемой в необходимой валовой выручке </t>
  </si>
  <si>
    <t xml:space="preserve">Расходы на реализацию инвестиционной программы (тыс. руб. без НДС) (с использованием прогнозных индексов цен) </t>
  </si>
  <si>
    <t>Финансовый план</t>
  </si>
  <si>
    <t>Источники финансирования</t>
  </si>
  <si>
    <t>по видам деятельности (при наличии нескольких регулируемых видов деятельности, указывается каждый в отдельном столбце, для которого проектируется инвестиционная программа)</t>
  </si>
  <si>
    <t>по годам реализации (указывается по каждому году реализации, на который проектируется инвестиционная программа, в отдельном столбце)</t>
  </si>
  <si>
    <t>Собственные средства</t>
  </si>
  <si>
    <t>1.1</t>
  </si>
  <si>
    <t>амортизационные отчисления с выделением результатов переоценки основных средств и нематериальных активов</t>
  </si>
  <si>
    <t>1.2</t>
  </si>
  <si>
    <t>расходы на капитальные вложения (инвестиции), финансируемые за счет нормативной прибыли, учитываемой в необходимой валовой выручке</t>
  </si>
  <si>
    <t>1.3</t>
  </si>
  <si>
    <t>достигнутая в результате реализации мероприятий инвестиционной программы</t>
  </si>
  <si>
    <t>связанная с сокращением потерь в тепловых сетях, сменой видов и (или) марки основного и (или) резервного топлива на источниках тепловой энергии, реализацией энергосервисного договора (контракта) в размере, определенном по решению регулируемой организации,</t>
  </si>
  <si>
    <t>1.4</t>
  </si>
  <si>
    <t>плата за подключение (технологическое присоединение) к системам централизованного теплоснабжения (раздельно по каждой системе, если регулируемая организация эксплуатирует несколько таких систем)</t>
  </si>
  <si>
    <t>1.5</t>
  </si>
  <si>
    <t>расходы на уплату лизинговых платежей по договору финансовой аренды (лизинга)</t>
  </si>
  <si>
    <t>Иные собственные средства, за исключением средств, указанных в разделе 1</t>
  </si>
  <si>
    <t>Средства, привлеченные на возвратной основе</t>
  </si>
  <si>
    <t>3.1</t>
  </si>
  <si>
    <t>кредиты</t>
  </si>
  <si>
    <t>3.2</t>
  </si>
  <si>
    <t>3.3</t>
  </si>
  <si>
    <t>Бюджетные средства по каждой системе централизованного теплоснабжения с выделением расходов концедента на строительство, модернизацию и (или) реконструкцию объекта концессионного соглашения по каждой системе централизованного теплоснабжения при наличии таких расходов</t>
  </si>
  <si>
    <t>Источники возврата вложенных средств</t>
  </si>
  <si>
    <t>Остаточная стоимость на 01.01.2027, руб.</t>
  </si>
  <si>
    <t>Остаточная стоимость на 01.01.2028, руб.</t>
  </si>
  <si>
    <t>Сумма амортизации с максимальным сроком на 2026 год, руб.</t>
  </si>
  <si>
    <t>Сумма амортизации с максимальным сроком на 2027 год, руб.</t>
  </si>
  <si>
    <t>Сумма амортизации с максимальным сроком на 2028 год, руб.</t>
  </si>
  <si>
    <t>Остаточная стоимость на 01.01.2029, руб.</t>
  </si>
  <si>
    <t xml:space="preserve">Техническое перевооружение котельной по адресу: Ивановская область г. Пучеж, ул.Зарубина, 11б в части замены пластинчатых сетевых теплообменных аппаратов </t>
  </si>
  <si>
    <t xml:space="preserve"> дек. 2024</t>
  </si>
  <si>
    <t>Ввод основных средств в 2025 году, руб.</t>
  </si>
  <si>
    <t>Модернизация котельной по адресу: Ивановская область г. Заволжск, ул.Спортивная, 1а в части замены пластинчатых сетевых теплообменных аппаратов в количестве 2 штук</t>
  </si>
  <si>
    <t>Производство тепловой энергии</t>
  </si>
  <si>
    <t>в сфере теплоснабжения на 2024-2029 годы</t>
  </si>
  <si>
    <t xml:space="preserve">ООО "Газпром теплоэнерго Иваново" в сфере теплоснабжения на 2024-2029 годы, реализуемой на территории Заволжского городского поселения Ивановской области </t>
  </si>
  <si>
    <t>2024-2029 годы</t>
  </si>
  <si>
    <t>Платежный календарь по кредитному договору</t>
  </si>
  <si>
    <t>всего</t>
  </si>
  <si>
    <t>тело</t>
  </si>
  <si>
    <t>проценты</t>
  </si>
  <si>
    <t>Заёмщик</t>
  </si>
  <si>
    <t>ООО "Газпром теплоэнерго Иваново"  (г. Заволжск Ивановской области)</t>
  </si>
  <si>
    <t>Договор</t>
  </si>
  <si>
    <t>№_____________</t>
  </si>
  <si>
    <t>Начало</t>
  </si>
  <si>
    <t>Окончание</t>
  </si>
  <si>
    <t>Срок (мес.)</t>
  </si>
  <si>
    <t>День платежа</t>
  </si>
  <si>
    <t>Валюта</t>
  </si>
  <si>
    <t>Российские рубли</t>
  </si>
  <si>
    <t>Сумма кредита</t>
  </si>
  <si>
    <t>Ставка по кредиту (%)</t>
  </si>
  <si>
    <t>сумма возврата</t>
  </si>
  <si>
    <t>№ платежа</t>
  </si>
  <si>
    <t>Срок полного погашения</t>
  </si>
  <si>
    <t>год</t>
  </si>
  <si>
    <t>дней в год</t>
  </si>
  <si>
    <t>месяц</t>
  </si>
  <si>
    <t>Дата платежа</t>
  </si>
  <si>
    <t>Сумма ОД до платежа</t>
  </si>
  <si>
    <t>Сумма ОД после платежа</t>
  </si>
  <si>
    <t>Сумма платежа по графику</t>
  </si>
  <si>
    <t>Кредит</t>
  </si>
  <si>
    <t>Фактические проценты</t>
  </si>
  <si>
    <t>январь</t>
  </si>
  <si>
    <t>февраль</t>
  </si>
  <si>
    <t>март</t>
  </si>
  <si>
    <t>апрель</t>
  </si>
  <si>
    <t>май</t>
  </si>
  <si>
    <t>июнь</t>
  </si>
  <si>
    <t>июль</t>
  </si>
  <si>
    <t>август</t>
  </si>
  <si>
    <t>сентябрь</t>
  </si>
  <si>
    <t>октябрь</t>
  </si>
  <si>
    <t>ноябрь</t>
  </si>
  <si>
    <t>декабрь</t>
  </si>
  <si>
    <t>ИТОГО:</t>
  </si>
  <si>
    <t xml:space="preserve">Исполнитель: начальник ПЭО, тел.8 (4932) 33-51-81 </t>
  </si>
  <si>
    <t>Амбарцумян Н.А.</t>
  </si>
  <si>
    <t>Расчет доступности инвестиционной программы ООО "Газпром теплоэнерго Иваново" (г. Заволжск)</t>
  </si>
  <si>
    <t>Амортизация</t>
  </si>
  <si>
    <t>Прибыль</t>
  </si>
  <si>
    <t>% за кредит</t>
  </si>
  <si>
    <t>Сумма расходов</t>
  </si>
  <si>
    <t>ПО всего</t>
  </si>
  <si>
    <t>ПО население</t>
  </si>
  <si>
    <t>Всего затраты в доле ПО насел.</t>
  </si>
  <si>
    <t>Прирост</t>
  </si>
  <si>
    <t xml:space="preserve">ПО </t>
  </si>
  <si>
    <t>отпуск в сеть с учетом теплосетевых</t>
  </si>
  <si>
    <t>п. 3.2.1</t>
  </si>
  <si>
    <t>2024-2029</t>
  </si>
  <si>
    <t>2026-2029</t>
  </si>
  <si>
    <t>И.о. главного инженера Сергей Валерьевич Арбузов</t>
  </si>
  <si>
    <t xml:space="preserve">ООО «Газпром теплоэнерго Иваново»
Пояснительная записка к мероприятиям  
 на 2024-2029 гг.
План мероприятий Инвестиционной программы ООО «Газпром теплоэнерго Иваново» направлен на повышение надежности работы системы теплоснабжения в соответствии с нормативными требованиями, повышения энергоэффективности котельных, повышения качества теплоснабжения. Инвестиционная программа ориентирована на модернизацию и техническое перевооружение объектов системы теплоснабжения. 
Мероприятия на 2024-2029 год
БМК 10.84 МВт Ивановская область, г. Заволжск, ул. Герцена 21б;
БМК 12.0 МВт Ивановская область, г. Заволжск, ул. Калинина 12;
БМК 9,2 МВт Ивановская область, г. Заволжск, ул. Спортивная 1а;
БМК 1,2 МВт Ивановская область, г. Заволжск, ул. Фрунзе 2а; 
1.Модернизация котельной по адресу: Ивановская область г. Заволжск, ул.Спортивная, 1а в части замены пластинчатых сетевых теплообменных аппаратов направлена на повышение надежности поставки тепловой энергии. В текущем состоянии по внешним признакам и в результате внутреннего осмотра наблюдается значительный износ систем теплообмена. Протечка. Превышение максимального давления и температурного режима. Появление дефектов в уплотнительных контурах. Снижение производительности. Загрязнение, понижение коэффициента теплопередачи. Выявлен предельный износ пластин и уплотнительных элементов. Теплообменные аппараты выработали свой ресурс и требует замены на новые. В качестве замены в соответствии с техническими характеристиками и габаритными размерами подобраны теплообменные аппараты фирмы РИДАН. Данное оборудование производиться в России и имеет достаточно обширную базу запасных частей и составляющих, что позволит оперативно производить необходимый в последствии текущий ремонт и техническое обслуживание. Для подтверждения цены мероприятия прилагаются коммерческие предложения на оборудование. Плановый ввод объекта в эксплуатацию октябрь 2025.                                                                                                                                    2. Работы по адресу:БМК 10.84 МВт Ивановская область, г. Заволжск, ул. Герцена 21б,БМК 12.0 МВт Ивановская область, г. Заволжск, ул. Калинина 12,БМК 9,2 МВтИвановская область, г. Заволжск, ул. Спортивная 1а,
БМК 1,2 МВт Ивановская область, г. Заволжск, ул. Фрунзе 2а, в части установки защитных конструкций от атак БПЛА направлена на защиту ГРПШ от атак БПЛА. На территории блочно-модульных котельных (БМК) установлены газорегуляторные пункты шкафные (ГРПШ). Чтобы защитить их от дронов, предлагается возвести над каждым пунктом металлическую конструкцию с натянутой антидроновой сеткой. Защитная конструкция будет представлять собой прямоугольный корпус из металлического профиля, покрытый сеткой.
</t>
  </si>
  <si>
    <t>Генеральный директор _________________Р.П.Гордовский</t>
  </si>
  <si>
    <r>
      <t>ООО «Газпром теплоэнерго Иваново»
Пояснительная записка к мероприятиям  
 на 2024-2029 гг.
План мероприятий Инвестиционной программы ООО «Газпром теплоэнерго Иваново» направлен на защиту газорегуляторных пунктов шкафных (ГРПШ) от атак беспилотных летательных аппаратов БПЛА</t>
    </r>
    <r>
      <rPr>
        <sz val="12"/>
        <color indexed="2"/>
        <rFont val="Times New Roman"/>
        <family val="1"/>
        <charset val="204"/>
      </rPr>
      <t xml:space="preserve"> .</t>
    </r>
    <r>
      <rPr>
        <sz val="12"/>
        <rFont val="Times New Roman"/>
        <family val="1"/>
        <charset val="204"/>
      </rPr>
      <t xml:space="preserve">
Мероприятие на 2025 год
Работы в части установки защитных конструкций от атак беспилотных летательных аппаратов (БПЛА): 
БМК 10.13 МВт Ивановская область, г. Пучеж, ул. П. Зарубина11б.
БМК 6.0 МВт Ивановская область, г. Пучеж, ул. Грибоедова 3.
БМК 0,9МВт Ивановская область, г. Пучеж, ул. Ленина 48а.
БМК 1,35МВтИвановскаяобласть, г. Пучеж, ул. 50 лет ВЛКСМ 9.
БМК 5,1 МВт Ивановская область, г. Пучеж, ул. Садовая 6.
Реализация мероприятия направлено на защиту газорегуляторных пунктов шкафных (ГРПШ) от атак беспилотных летательных аппаратов БПЛА. На территории блочно-модульных котельных (БМК) установленны газорегуляторные пункты шкафные (ГРПШ) расположенные вблизи основных зданий котельных, для защиты их от дронов, предлагается возвести над каждым пунктом металлическую конструкцию с натянутой антидроновой сеткой. Защитная конструкция будет представлять собой прямоугольный корпус из металлического профиля, покрытый сеткой. Представлена общая смета на установку защитных конструкций на 9 БМК г. Заволжска и г. Пучежа Ивановской области в размере 596 144,04 руб. без НДС. На установку одной защитной конструкции для защиты газорегуляторного пункта шкафного (ГРПШ) требуется 66 238,23.
Генеральный директор _________________Р.П.Гордовский
</t>
    </r>
  </si>
  <si>
    <t>п. 3.2.1.</t>
  </si>
  <si>
    <t>2027-2029</t>
  </si>
  <si>
    <t>10.9</t>
  </si>
  <si>
    <t>Расчет суммы амортизационных отчислений по вводимым объектам в 2025 году</t>
  </si>
  <si>
    <t>Балансовая стоимость, тыс.руб</t>
  </si>
  <si>
    <t>Норма амортизации</t>
  </si>
  <si>
    <t>Дата ввода ОС</t>
  </si>
  <si>
    <t>Пластинчатые сетевые теплообменные аппараты в количестве 2 штук г. Заволжск</t>
  </si>
  <si>
    <t>01.10.2025</t>
  </si>
  <si>
    <t>Расчет суммы амортизационных отчислений по вводимым объектам в 2026 году</t>
  </si>
  <si>
    <t>Защитная конструкция от атак БПЛА г. Заволжск</t>
  </si>
  <si>
    <t>31.01.2026</t>
  </si>
  <si>
    <t>Защитная конструкция от атак БПЛА г. Пучеж</t>
  </si>
  <si>
    <t>Начальник ПЭО ООО "Газпром теплоэнерго Иваново"</t>
  </si>
  <si>
    <t>Н.А. Амбарцумян</t>
  </si>
  <si>
    <t>Департамента энергетики и тарифов Ивановской области</t>
  </si>
  <si>
    <t>ООО "Газпром теплоэнерго Иваново"(г. Заволжск)</t>
  </si>
  <si>
    <t>Расходы на реализацию инвестиционной программы (тыс. руб. без НДС) 
(с использованием прогнозных индексов цен)</t>
  </si>
  <si>
    <t>По мероприятиям, согласно Форме № 2-ИП ТС</t>
  </si>
  <si>
    <t>И.о. главы администрации Заволжского муниципального района Бусурин Валерий Станиславович</t>
  </si>
  <si>
    <t>Бусурин Валерий Станиславович 84933 36-00-40 (доб. 111)</t>
  </si>
  <si>
    <t>Приложение 1 к протоколу</t>
  </si>
  <si>
    <t>Приложение 2 к протоколу</t>
  </si>
  <si>
    <t>Приложение 3 к протоколу</t>
  </si>
  <si>
    <t>Приложение 4 к протоколу</t>
  </si>
  <si>
    <t>Приложение 5 к протоколу</t>
  </si>
  <si>
    <t>от 07.11.2025 № 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</si>
</sst>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р_._-;\-* #,##0.00_р_._-;_-* &quot;-&quot;??_р_._-;_-@_-"/>
    <numFmt numFmtId="165" formatCode="_(&quot;р.&quot;* #,##0.00_);_(&quot;р.&quot;* \(#,##0.00\);_(&quot;р.&quot;* &quot;-&quot;??_);_(@_)"/>
    <numFmt numFmtId="166" formatCode="0.000"/>
    <numFmt numFmtId="167" formatCode="0.0"/>
    <numFmt numFmtId="168" formatCode="#,##0.0"/>
    <numFmt numFmtId="169" formatCode="#,##0.00000"/>
    <numFmt numFmtId="170" formatCode="#,##0.000"/>
    <numFmt numFmtId="171" formatCode="[$-419]mmmm\ yyyy;@"/>
    <numFmt numFmtId="172" formatCode="#,##0.0000"/>
    <numFmt numFmtId="173" formatCode="#,##0.000000"/>
  </numFmts>
  <fonts count="60" x14ac:knownFonts="1">
    <font>
      <sz val="10"/>
      <name val="Arial Cyr"/>
    </font>
    <font>
      <sz val="11"/>
      <color indexed="64"/>
      <name val="Calibri"/>
      <family val="2"/>
      <charset val="204"/>
    </font>
    <font>
      <sz val="11"/>
      <color theme="1"/>
      <name val="Calibri"/>
      <family val="2"/>
      <charset val="204"/>
      <scheme val="minor"/>
    </font>
    <font>
      <sz val="11"/>
      <color indexed="65"/>
      <name val="Calibri"/>
      <family val="2"/>
      <charset val="204"/>
    </font>
    <font>
      <sz val="11"/>
      <color theme="0"/>
      <name val="Calibri"/>
      <family val="2"/>
      <charset val="204"/>
      <scheme val="minor"/>
    </font>
    <font>
      <sz val="10"/>
      <name val="Arial Cyr"/>
    </font>
    <font>
      <sz val="10"/>
      <name val="Arial"/>
      <family val="2"/>
      <charset val="204"/>
    </font>
    <font>
      <sz val="11"/>
      <color theme="1"/>
      <name val="Calibri"/>
      <family val="2"/>
      <charset val="204"/>
      <scheme val="minor"/>
    </font>
    <font>
      <sz val="12"/>
      <name val="Times New Roman"/>
      <family val="1"/>
      <charset val="204"/>
    </font>
    <font>
      <sz val="11"/>
      <color indexed="52"/>
      <name val="Calibri"/>
      <family val="2"/>
      <charset val="204"/>
    </font>
    <font>
      <sz val="10"/>
      <name val="Times New Roman"/>
      <family val="1"/>
      <charset val="204"/>
    </font>
    <font>
      <b/>
      <sz val="10"/>
      <name val="Times New Roman"/>
      <family val="1"/>
      <charset val="204"/>
    </font>
    <font>
      <sz val="7"/>
      <name val="Times New Roman"/>
      <family val="1"/>
      <charset val="204"/>
    </font>
    <font>
      <b/>
      <sz val="9"/>
      <name val="Times New Roman"/>
      <family val="1"/>
      <charset val="204"/>
    </font>
    <font>
      <sz val="9"/>
      <name val="Times New Roman"/>
      <family val="1"/>
      <charset val="204"/>
    </font>
    <font>
      <sz val="8"/>
      <name val="Times New Roman"/>
      <family val="1"/>
      <charset val="204"/>
    </font>
    <font>
      <b/>
      <sz val="8"/>
      <name val="Times New Roman"/>
      <family val="1"/>
      <charset val="204"/>
    </font>
    <font>
      <b/>
      <sz val="7"/>
      <name val="Times New Roman"/>
      <family val="1"/>
      <charset val="204"/>
    </font>
    <font>
      <b/>
      <sz val="12"/>
      <name val="Times New Roman"/>
      <family val="1"/>
      <charset val="204"/>
    </font>
    <font>
      <sz val="6"/>
      <name val="Times New Roman"/>
      <family val="1"/>
      <charset val="204"/>
    </font>
    <font>
      <b/>
      <sz val="10.5"/>
      <name val="Times New Roman"/>
      <family val="1"/>
      <charset val="204"/>
    </font>
    <font>
      <sz val="12"/>
      <name val="Times New Roman"/>
      <family val="1"/>
      <charset val="204"/>
    </font>
    <font>
      <b/>
      <sz val="11"/>
      <name val="Times New Roman"/>
      <family val="1"/>
      <charset val="204"/>
    </font>
    <font>
      <sz val="10"/>
      <name val="Times New Roman"/>
      <family val="1"/>
      <charset val="204"/>
    </font>
    <font>
      <sz val="11"/>
      <color indexed="64"/>
      <name val="Times New Roman"/>
      <family val="1"/>
      <charset val="204"/>
    </font>
    <font>
      <sz val="11"/>
      <name val="Times New Roman"/>
      <family val="1"/>
      <charset val="204"/>
    </font>
    <font>
      <b/>
      <u/>
      <sz val="12"/>
      <name val="Times New Roman"/>
      <family val="1"/>
      <charset val="204"/>
    </font>
    <font>
      <sz val="11"/>
      <name val="Times New Roman"/>
      <family val="1"/>
      <charset val="204"/>
    </font>
    <font>
      <b/>
      <sz val="11"/>
      <name val="Times New Roman"/>
      <family val="1"/>
      <charset val="204"/>
    </font>
    <font>
      <sz val="6.5"/>
      <name val="Times New Roman"/>
      <family val="1"/>
      <charset val="204"/>
    </font>
    <font>
      <b/>
      <sz val="6.5"/>
      <name val="Times New Roman"/>
      <family val="1"/>
      <charset val="204"/>
    </font>
    <font>
      <b/>
      <sz val="11"/>
      <color indexed="64"/>
      <name val="Times New Roman"/>
      <family val="1"/>
      <charset val="204"/>
    </font>
    <font>
      <b/>
      <sz val="10"/>
      <name val="Arial Cyr"/>
    </font>
    <font>
      <b/>
      <sz val="11"/>
      <color indexed="2"/>
      <name val="Times New Roman"/>
      <family val="1"/>
      <charset val="204"/>
    </font>
    <font>
      <sz val="11"/>
      <color theme="1"/>
      <name val="Times New Roman"/>
      <family val="1"/>
      <charset val="204"/>
    </font>
    <font>
      <b/>
      <sz val="11"/>
      <color theme="1"/>
      <name val="Times New Roman"/>
      <family val="1"/>
      <charset val="204"/>
    </font>
    <font>
      <sz val="11"/>
      <color indexed="2"/>
      <name val="Times New Roman"/>
      <family val="1"/>
      <charset val="204"/>
    </font>
    <font>
      <sz val="12"/>
      <color indexed="2"/>
      <name val="Times New Roman"/>
      <family val="1"/>
      <charset val="204"/>
    </font>
    <font>
      <b/>
      <sz val="14"/>
      <name val="Times New Roman"/>
      <family val="1"/>
      <charset val="204"/>
    </font>
    <font>
      <sz val="8"/>
      <name val="Calibri"/>
      <family val="2"/>
      <charset val="204"/>
    </font>
    <font>
      <sz val="9"/>
      <color indexed="64"/>
      <name val="Times New Roman"/>
      <family val="1"/>
      <charset val="204"/>
    </font>
    <font>
      <b/>
      <sz val="11"/>
      <color indexed="64"/>
      <name val="Times New Roman"/>
      <family val="1"/>
      <charset val="204"/>
    </font>
    <font>
      <sz val="9"/>
      <color indexed="64"/>
      <name val="Times New Roman"/>
      <family val="1"/>
      <charset val="204"/>
    </font>
    <font>
      <b/>
      <sz val="10"/>
      <name val="Times New Roman"/>
      <family val="1"/>
      <charset val="204"/>
    </font>
    <font>
      <sz val="14"/>
      <name val="Times New Roman"/>
      <family val="1"/>
      <charset val="204"/>
    </font>
    <font>
      <b/>
      <sz val="14"/>
      <color theme="1"/>
      <name val="Times New Roman"/>
      <family val="1"/>
      <charset val="204"/>
    </font>
    <font>
      <sz val="12"/>
      <color theme="1"/>
      <name val="Times New Roman"/>
      <family val="1"/>
      <charset val="204"/>
    </font>
    <font>
      <b/>
      <sz val="11"/>
      <color theme="1"/>
      <name val="Calibri"/>
      <family val="2"/>
      <charset val="204"/>
      <scheme val="minor"/>
    </font>
    <font>
      <sz val="10"/>
      <color indexed="2"/>
      <name val="Arial"/>
      <family val="2"/>
      <charset val="204"/>
    </font>
    <font>
      <b/>
      <sz val="10"/>
      <color theme="1"/>
      <name val="Arial"/>
      <family val="2"/>
      <charset val="204"/>
    </font>
    <font>
      <b/>
      <sz val="10"/>
      <color indexed="2"/>
      <name val="Arial"/>
      <family val="2"/>
      <charset val="204"/>
    </font>
    <font>
      <b/>
      <u/>
      <sz val="11"/>
      <name val="Times New Roman"/>
      <family val="1"/>
      <charset val="204"/>
    </font>
    <font>
      <b/>
      <u/>
      <sz val="10.5"/>
      <name val="Times New Roman"/>
      <family val="1"/>
      <charset val="204"/>
    </font>
    <font>
      <sz val="10"/>
      <color theme="1"/>
      <name val="Times New Roman"/>
      <family val="1"/>
      <charset val="204"/>
    </font>
    <font>
      <sz val="12"/>
      <color rgb="FFC00000"/>
      <name val="Times New Roman"/>
      <family val="1"/>
      <charset val="204"/>
    </font>
    <font>
      <b/>
      <sz val="18"/>
      <color theme="1"/>
      <name val="Times New Roman"/>
      <family val="1"/>
      <charset val="204"/>
    </font>
    <font>
      <vertAlign val="superscript"/>
      <sz val="8"/>
      <name val="Times New Roman"/>
      <family val="1"/>
      <charset val="204"/>
    </font>
    <font>
      <b/>
      <sz val="9"/>
      <name val="Tahoma"/>
      <family val="2"/>
      <charset val="204"/>
    </font>
    <font>
      <sz val="9"/>
      <name val="Tahoma"/>
      <family val="2"/>
      <charset val="204"/>
    </font>
    <font>
      <sz val="10"/>
      <name val="Times New Roman"/>
      <family val="1"/>
      <charset val="204"/>
    </font>
  </fonts>
  <fills count="44">
    <fill>
      <patternFill patternType="none"/>
    </fill>
    <fill>
      <patternFill patternType="gray125"/>
    </fill>
    <fill>
      <patternFill patternType="solid">
        <fgColor indexed="31"/>
      </patternFill>
    </fill>
    <fill>
      <patternFill patternType="solid">
        <fgColor theme="4" tint="0.79998168889431442"/>
        <bgColor indexed="65"/>
      </patternFill>
    </fill>
    <fill>
      <patternFill patternType="solid">
        <fgColor indexed="45"/>
      </patternFill>
    </fill>
    <fill>
      <patternFill patternType="solid">
        <fgColor theme="5" tint="0.79998168889431442"/>
        <bgColor indexed="65"/>
      </patternFill>
    </fill>
    <fill>
      <patternFill patternType="solid">
        <fgColor indexed="42"/>
      </patternFill>
    </fill>
    <fill>
      <patternFill patternType="solid">
        <fgColor theme="6" tint="0.79998168889431442"/>
        <bgColor indexed="65"/>
      </patternFill>
    </fill>
    <fill>
      <patternFill patternType="solid">
        <fgColor indexed="46"/>
      </patternFill>
    </fill>
    <fill>
      <patternFill patternType="solid">
        <fgColor theme="7" tint="0.79998168889431442"/>
        <bgColor indexed="65"/>
      </patternFill>
    </fill>
    <fill>
      <patternFill patternType="solid">
        <fgColor indexed="27"/>
      </patternFill>
    </fill>
    <fill>
      <patternFill patternType="solid">
        <fgColor theme="8" tint="0.79998168889431442"/>
        <bgColor indexed="65"/>
      </patternFill>
    </fill>
    <fill>
      <patternFill patternType="solid">
        <fgColor indexed="47"/>
      </patternFill>
    </fill>
    <fill>
      <patternFill patternType="solid">
        <fgColor theme="9" tint="0.79998168889431442"/>
        <bgColor indexed="65"/>
      </patternFill>
    </fill>
    <fill>
      <patternFill patternType="solid">
        <fgColor indexed="44"/>
      </patternFill>
    </fill>
    <fill>
      <patternFill patternType="solid">
        <fgColor theme="4" tint="0.59999389629810485"/>
        <bgColor indexed="65"/>
      </patternFill>
    </fill>
    <fill>
      <patternFill patternType="solid">
        <fgColor indexed="29"/>
      </patternFill>
    </fill>
    <fill>
      <patternFill patternType="solid">
        <fgColor theme="5" tint="0.59999389629810485"/>
        <bgColor indexed="65"/>
      </patternFill>
    </fill>
    <fill>
      <patternFill patternType="solid">
        <fgColor indexed="3"/>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indexed="51"/>
      </patternFill>
    </fill>
    <fill>
      <patternFill patternType="solid">
        <fgColor theme="9" tint="0.59999389629810485"/>
        <bgColor indexed="65"/>
      </patternFill>
    </fill>
    <fill>
      <patternFill patternType="solid">
        <fgColor indexed="30"/>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20"/>
      </patternFill>
    </fill>
    <fill>
      <patternFill patternType="solid">
        <fgColor theme="7" tint="0.39997558519241921"/>
        <bgColor indexed="65"/>
      </patternFill>
    </fill>
    <fill>
      <patternFill patternType="solid">
        <fgColor indexed="49"/>
      </patternFill>
    </fill>
    <fill>
      <patternFill patternType="solid">
        <fgColor theme="8" tint="0.39997558519241921"/>
        <bgColor indexed="65"/>
      </patternFill>
    </fill>
    <fill>
      <patternFill patternType="solid">
        <fgColor indexed="52"/>
      </patternFill>
    </fill>
    <fill>
      <patternFill patternType="solid">
        <fgColor theme="9" tint="0.39997558519241921"/>
        <bgColor indexed="65"/>
      </patternFill>
    </fill>
    <fill>
      <patternFill patternType="solid">
        <fgColor theme="0"/>
      </patternFill>
    </fill>
    <fill>
      <patternFill patternType="solid">
        <fgColor theme="4"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indexed="5"/>
      </patternFill>
    </fill>
    <fill>
      <patternFill patternType="solid">
        <fgColor theme="5" tint="0.39997558519241921"/>
        <bgColor indexed="65"/>
      </patternFill>
    </fill>
    <fill>
      <patternFill patternType="solid">
        <fgColor indexed="2"/>
      </patternFill>
    </fill>
    <fill>
      <patternFill patternType="solid">
        <fgColor indexed="26"/>
      </patternFill>
    </fill>
    <fill>
      <patternFill patternType="solid">
        <fgColor indexed="42"/>
      </patternFill>
    </fill>
    <fill>
      <patternFill patternType="solid">
        <fgColor theme="6" tint="0.79998168889431442"/>
        <bgColor indexed="65"/>
      </patternFill>
    </fill>
  </fills>
  <borders count="26">
    <border>
      <left/>
      <right/>
      <top/>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n">
        <color auto="1"/>
      </right>
      <top style="thin">
        <color auto="1"/>
      </top>
      <bottom style="thin">
        <color auto="1"/>
      </bottom>
      <diagonal/>
    </border>
    <border>
      <left style="thin">
        <color auto="1"/>
      </left>
      <right style="thin">
        <color auto="1"/>
      </right>
      <top style="thin">
        <color auto="1"/>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theme="0" tint="-0.499984740745262"/>
      </left>
      <right style="thin">
        <color auto="1"/>
      </right>
      <top style="thin">
        <color auto="1"/>
      </top>
      <bottom style="medium">
        <color theme="0" tint="-0.499984740745262"/>
      </bottom>
      <diagonal/>
    </border>
    <border>
      <left style="medium">
        <color theme="0" tint="-0.499984740745262"/>
      </left>
      <right/>
      <top style="medium">
        <color theme="0" tint="-0.499984740745262"/>
      </top>
      <bottom/>
      <diagonal/>
    </border>
  </borders>
  <cellStyleXfs count="61">
    <xf numFmtId="0" fontId="0" fillId="0" borderId="0"/>
    <xf numFmtId="0" fontId="1" fillId="2" borderId="0"/>
    <xf numFmtId="0" fontId="2" fillId="3" borderId="0"/>
    <xf numFmtId="0" fontId="1" fillId="4" borderId="0"/>
    <xf numFmtId="0" fontId="2" fillId="5" borderId="0"/>
    <xf numFmtId="0" fontId="1" fillId="6" borderId="0"/>
    <xf numFmtId="0" fontId="2" fillId="7" borderId="0"/>
    <xf numFmtId="0" fontId="1" fillId="8" borderId="0"/>
    <xf numFmtId="0" fontId="2" fillId="9" borderId="0"/>
    <xf numFmtId="0" fontId="1" fillId="10" borderId="0"/>
    <xf numFmtId="0" fontId="2" fillId="11" borderId="0"/>
    <xf numFmtId="0" fontId="1" fillId="12" borderId="0"/>
    <xf numFmtId="0" fontId="2" fillId="13" borderId="0"/>
    <xf numFmtId="0" fontId="1" fillId="14" borderId="0"/>
    <xf numFmtId="0" fontId="2" fillId="15" borderId="0"/>
    <xf numFmtId="0" fontId="1" fillId="16" borderId="0"/>
    <xf numFmtId="0" fontId="2" fillId="17" borderId="0"/>
    <xf numFmtId="0" fontId="1" fillId="18" borderId="0"/>
    <xf numFmtId="0" fontId="2" fillId="19" borderId="0"/>
    <xf numFmtId="0" fontId="1" fillId="8" borderId="0"/>
    <xf numFmtId="0" fontId="2" fillId="20" borderId="0"/>
    <xf numFmtId="0" fontId="1" fillId="14" borderId="0"/>
    <xf numFmtId="0" fontId="2" fillId="21" borderId="0"/>
    <xf numFmtId="0" fontId="1" fillId="22" borderId="0"/>
    <xf numFmtId="0" fontId="2" fillId="23" borderId="0"/>
    <xf numFmtId="0" fontId="3" fillId="24" borderId="0"/>
    <xf numFmtId="0" fontId="4" fillId="25" borderId="0"/>
    <xf numFmtId="0" fontId="3" fillId="16" borderId="0"/>
    <xf numFmtId="0" fontId="4" fillId="26" borderId="0"/>
    <xf numFmtId="0" fontId="3" fillId="18" borderId="0"/>
    <xf numFmtId="0" fontId="4" fillId="27" borderId="0"/>
    <xf numFmtId="0" fontId="3" fillId="28" borderId="0"/>
    <xf numFmtId="0" fontId="4" fillId="29" borderId="0"/>
    <xf numFmtId="0" fontId="3" fillId="30" borderId="0"/>
    <xf numFmtId="0" fontId="4" fillId="31" borderId="0"/>
    <xf numFmtId="0" fontId="3" fillId="32" borderId="0"/>
    <xf numFmtId="0" fontId="4" fillId="33" borderId="0"/>
    <xf numFmtId="165" fontId="5" fillId="0" borderId="0"/>
    <xf numFmtId="0" fontId="6" fillId="0" borderId="0"/>
    <xf numFmtId="0" fontId="6" fillId="0" borderId="0"/>
    <xf numFmtId="0" fontId="5" fillId="0" borderId="0"/>
    <xf numFmtId="0" fontId="2" fillId="0" borderId="0"/>
    <xf numFmtId="0" fontId="7" fillId="0" borderId="0"/>
    <xf numFmtId="0" fontId="5" fillId="0" borderId="0"/>
    <xf numFmtId="0" fontId="8" fillId="0" borderId="0"/>
    <xf numFmtId="0" fontId="5" fillId="0" borderId="0"/>
    <xf numFmtId="0" fontId="1" fillId="0" borderId="0"/>
    <xf numFmtId="0" fontId="1" fillId="0" borderId="0"/>
    <xf numFmtId="0" fontId="1" fillId="0" borderId="0"/>
    <xf numFmtId="0" fontId="5" fillId="0" borderId="0"/>
    <xf numFmtId="0" fontId="6" fillId="0" borderId="0"/>
    <xf numFmtId="0" fontId="6" fillId="0" borderId="0"/>
    <xf numFmtId="0" fontId="5" fillId="0" borderId="0"/>
    <xf numFmtId="0" fontId="5" fillId="0" borderId="0"/>
    <xf numFmtId="0" fontId="2" fillId="0" borderId="0"/>
    <xf numFmtId="0" fontId="1" fillId="0" borderId="0"/>
    <xf numFmtId="0" fontId="1" fillId="0" borderId="0"/>
    <xf numFmtId="0" fontId="1" fillId="0" borderId="0"/>
    <xf numFmtId="0" fontId="2" fillId="0" borderId="0"/>
    <xf numFmtId="0" fontId="9" fillId="0" borderId="1"/>
    <xf numFmtId="164" fontId="5" fillId="0" borderId="0"/>
  </cellStyleXfs>
  <cellXfs count="503">
    <xf numFmtId="0" fontId="0" fillId="0" borderId="0" xfId="0"/>
    <xf numFmtId="49" fontId="14" fillId="0" borderId="2" xfId="0" applyNumberFormat="1" applyFont="1" applyFill="1" applyBorder="1" applyAlignment="1">
      <alignment horizontal="center" vertical="center" wrapText="1"/>
    </xf>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4" fillId="0" borderId="0" xfId="0" applyFont="1" applyAlignment="1">
      <alignment horizontal="left"/>
    </xf>
    <xf numFmtId="0" fontId="17" fillId="0" borderId="0" xfId="0" applyFont="1"/>
    <xf numFmtId="0" fontId="14" fillId="0" borderId="0" xfId="0" applyFont="1" applyBorder="1" applyAlignment="1">
      <alignment horizontal="center"/>
    </xf>
    <xf numFmtId="0" fontId="14" fillId="0" borderId="0" xfId="0" applyFont="1" applyBorder="1"/>
    <xf numFmtId="0" fontId="10" fillId="0" borderId="0" xfId="0" applyFont="1" applyAlignment="1"/>
    <xf numFmtId="0" fontId="14" fillId="0" borderId="0" xfId="0" applyFont="1" applyAlignment="1">
      <alignment horizontal="right"/>
    </xf>
    <xf numFmtId="0" fontId="0" fillId="0" borderId="0" xfId="0" applyAlignment="1">
      <alignment horizontal="right" vertical="center"/>
    </xf>
    <xf numFmtId="0" fontId="11" fillId="0" borderId="0" xfId="0" applyFont="1" applyAlignment="1">
      <alignment horizontal="right" vertical="center"/>
    </xf>
    <xf numFmtId="0" fontId="10" fillId="0" borderId="2" xfId="0" applyFont="1" applyBorder="1" applyAlignment="1">
      <alignment horizontal="left" vertical="center" wrapText="1"/>
    </xf>
    <xf numFmtId="0" fontId="18" fillId="0" borderId="0" xfId="0" applyFont="1"/>
    <xf numFmtId="0" fontId="17" fillId="0" borderId="0" xfId="0" applyFont="1" applyAlignment="1">
      <alignment vertical="center"/>
    </xf>
    <xf numFmtId="0" fontId="19" fillId="0" borderId="0" xfId="0" applyFont="1"/>
    <xf numFmtId="49" fontId="16" fillId="0" borderId="2" xfId="0" applyNumberFormat="1" applyFont="1" applyBorder="1" applyAlignment="1">
      <alignment horizontal="center" vertical="center"/>
    </xf>
    <xf numFmtId="0" fontId="15" fillId="0" borderId="2" xfId="0" applyFont="1" applyBorder="1" applyAlignment="1">
      <alignment horizontal="center" vertical="top"/>
    </xf>
    <xf numFmtId="0" fontId="15" fillId="0" borderId="2" xfId="0" applyFont="1" applyBorder="1" applyAlignment="1">
      <alignment horizontal="center" vertical="center"/>
    </xf>
    <xf numFmtId="0" fontId="20" fillId="0" borderId="0" xfId="0" applyFont="1"/>
    <xf numFmtId="49" fontId="15" fillId="34" borderId="2" xfId="0" applyNumberFormat="1" applyFont="1" applyFill="1" applyBorder="1" applyAlignment="1">
      <alignment horizontal="center"/>
    </xf>
    <xf numFmtId="0" fontId="15" fillId="34" borderId="2" xfId="0" applyFont="1" applyFill="1" applyBorder="1" applyAlignment="1">
      <alignment horizontal="center"/>
    </xf>
    <xf numFmtId="49" fontId="15" fillId="34" borderId="3" xfId="0" applyNumberFormat="1" applyFont="1" applyFill="1" applyBorder="1" applyAlignment="1">
      <alignment horizontal="center" vertical="center"/>
    </xf>
    <xf numFmtId="0" fontId="15" fillId="34" borderId="3" xfId="0" applyFont="1" applyFill="1" applyBorder="1" applyAlignment="1">
      <alignment horizontal="left" vertical="center" wrapText="1"/>
    </xf>
    <xf numFmtId="0" fontId="15" fillId="34" borderId="3" xfId="0" applyFont="1" applyFill="1" applyBorder="1" applyAlignment="1">
      <alignment horizontal="center" vertical="center"/>
    </xf>
    <xf numFmtId="0" fontId="15" fillId="34" borderId="3" xfId="0" applyFont="1" applyFill="1" applyBorder="1" applyAlignment="1">
      <alignment horizontal="center" vertical="center" wrapText="1"/>
    </xf>
    <xf numFmtId="2" fontId="15" fillId="34" borderId="3" xfId="0" applyNumberFormat="1" applyFont="1" applyFill="1" applyBorder="1" applyAlignment="1">
      <alignment horizontal="center" vertical="center"/>
    </xf>
    <xf numFmtId="0" fontId="10" fillId="34" borderId="2" xfId="0" applyFont="1" applyFill="1" applyBorder="1" applyAlignment="1">
      <alignment horizontal="left" vertical="center" wrapText="1"/>
    </xf>
    <xf numFmtId="0" fontId="18" fillId="34" borderId="0" xfId="0" applyFont="1" applyFill="1"/>
    <xf numFmtId="0" fontId="21" fillId="34" borderId="0" xfId="39" applyFont="1" applyFill="1"/>
    <xf numFmtId="0" fontId="8" fillId="34" borderId="0" xfId="39" applyFont="1" applyFill="1" applyAlignment="1">
      <alignment horizontal="right"/>
    </xf>
    <xf numFmtId="0" fontId="22" fillId="0" borderId="2" xfId="39" applyFont="1" applyBorder="1" applyAlignment="1">
      <alignment horizontal="center" vertical="center" wrapText="1"/>
    </xf>
    <xf numFmtId="0" fontId="23" fillId="34" borderId="0" xfId="39" applyFont="1" applyFill="1" applyAlignment="1">
      <alignment horizontal="center" vertical="center"/>
    </xf>
    <xf numFmtId="0" fontId="22" fillId="0" borderId="2" xfId="39" applyFont="1" applyBorder="1" applyAlignment="1">
      <alignment horizontal="left" vertical="center" wrapText="1"/>
    </xf>
    <xf numFmtId="0" fontId="24" fillId="0" borderId="2" xfId="50" applyFont="1" applyBorder="1" applyAlignment="1">
      <alignment horizontal="center" vertical="center" wrapText="1"/>
    </xf>
    <xf numFmtId="0" fontId="24" fillId="0" borderId="2" xfId="50" applyFont="1" applyBorder="1" applyAlignment="1">
      <alignment horizontal="left" vertical="center" wrapText="1"/>
    </xf>
    <xf numFmtId="0" fontId="24" fillId="0" borderId="3" xfId="50" applyFont="1" applyBorder="1" applyAlignment="1">
      <alignment horizontal="left" vertical="center" wrapText="1"/>
    </xf>
    <xf numFmtId="0" fontId="25" fillId="0" borderId="2" xfId="39" applyFont="1" applyBorder="1" applyAlignment="1">
      <alignment horizontal="left" vertical="center" wrapText="1"/>
    </xf>
    <xf numFmtId="0" fontId="8" fillId="0" borderId="0" xfId="39" applyFont="1" applyAlignment="1">
      <alignment horizontal="left" vertical="top" wrapText="1"/>
    </xf>
    <xf numFmtId="167" fontId="8" fillId="0" borderId="0" xfId="39" applyNumberFormat="1" applyFont="1" applyAlignment="1">
      <alignment horizontal="left" vertical="top" wrapText="1"/>
    </xf>
    <xf numFmtId="167" fontId="8" fillId="0" borderId="0" xfId="39" applyNumberFormat="1" applyFont="1" applyAlignment="1">
      <alignment horizontal="left" vertical="top"/>
    </xf>
    <xf numFmtId="0" fontId="18" fillId="34" borderId="0" xfId="39" applyFont="1" applyFill="1"/>
    <xf numFmtId="0" fontId="0" fillId="0" borderId="0" xfId="0" applyAlignment="1">
      <alignment vertical="top"/>
    </xf>
    <xf numFmtId="0" fontId="14" fillId="34" borderId="0" xfId="0" applyFont="1" applyFill="1"/>
    <xf numFmtId="49" fontId="16" fillId="34" borderId="2" xfId="0" applyNumberFormat="1" applyFont="1" applyFill="1" applyBorder="1" applyAlignment="1">
      <alignment horizontal="center" vertical="center"/>
    </xf>
    <xf numFmtId="0" fontId="15" fillId="34" borderId="3" xfId="0" applyFont="1" applyFill="1" applyBorder="1" applyAlignment="1">
      <alignment horizontal="center" vertical="top"/>
    </xf>
    <xf numFmtId="0" fontId="15" fillId="34" borderId="2" xfId="0" applyFont="1" applyFill="1" applyBorder="1" applyAlignment="1">
      <alignment horizontal="center" vertical="top"/>
    </xf>
    <xf numFmtId="0" fontId="19" fillId="0" borderId="0" xfId="0" applyFont="1" applyAlignment="1">
      <alignment horizontal="center" vertical="top"/>
    </xf>
    <xf numFmtId="0" fontId="18" fillId="0" borderId="0" xfId="0" applyFont="1" applyAlignment="1">
      <alignment horizontal="center" wrapText="1"/>
    </xf>
    <xf numFmtId="0" fontId="26" fillId="0" borderId="0" xfId="0" applyFont="1" applyAlignment="1">
      <alignment horizontal="center"/>
    </xf>
    <xf numFmtId="0" fontId="10" fillId="0" borderId="2" xfId="0" applyFont="1" applyBorder="1" applyAlignment="1">
      <alignment horizontal="center" vertical="center" wrapText="1"/>
    </xf>
    <xf numFmtId="0" fontId="12" fillId="0" borderId="2" xfId="0" applyFont="1" applyFill="1" applyBorder="1" applyAlignment="1">
      <alignment horizontal="center" vertical="center"/>
    </xf>
    <xf numFmtId="49" fontId="15" fillId="34" borderId="2" xfId="0" applyNumberFormat="1" applyFont="1" applyFill="1" applyBorder="1" applyAlignment="1">
      <alignment horizontal="center" vertical="center"/>
    </xf>
    <xf numFmtId="0" fontId="15" fillId="34" borderId="2" xfId="0" applyFont="1" applyFill="1" applyBorder="1" applyAlignment="1">
      <alignment horizontal="center" vertical="center" wrapText="1"/>
    </xf>
    <xf numFmtId="0" fontId="10" fillId="0" borderId="2" xfId="39" applyFont="1" applyBorder="1" applyAlignment="1">
      <alignment horizontal="center" vertical="center" wrapText="1"/>
    </xf>
    <xf numFmtId="0" fontId="27" fillId="0" borderId="2" xfId="39" applyFont="1" applyBorder="1" applyAlignment="1">
      <alignment horizontal="center" vertical="center"/>
    </xf>
    <xf numFmtId="0" fontId="28" fillId="0" borderId="2" xfId="39" applyFont="1" applyBorder="1" applyAlignment="1">
      <alignment horizontal="center" vertical="center"/>
    </xf>
    <xf numFmtId="49" fontId="15" fillId="0" borderId="0" xfId="0" applyNumberFormat="1" applyFont="1" applyBorder="1" applyAlignment="1"/>
    <xf numFmtId="49" fontId="12"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0" fontId="29" fillId="0" borderId="2" xfId="0" applyFont="1" applyFill="1" applyBorder="1" applyAlignment="1"/>
    <xf numFmtId="0" fontId="30" fillId="0" borderId="2" xfId="0" applyFont="1" applyFill="1" applyBorder="1"/>
    <xf numFmtId="0" fontId="29" fillId="0" borderId="2" xfId="0" applyFont="1" applyFill="1" applyBorder="1" applyAlignment="1">
      <alignment horizontal="left"/>
    </xf>
    <xf numFmtId="0" fontId="29" fillId="0" borderId="2" xfId="0" applyFont="1" applyFill="1" applyBorder="1"/>
    <xf numFmtId="0" fontId="29" fillId="0" borderId="2" xfId="0" applyFont="1" applyFill="1" applyBorder="1" applyAlignment="1">
      <alignment horizontal="left" wrapText="1"/>
    </xf>
    <xf numFmtId="0" fontId="29" fillId="0" borderId="2" xfId="0" applyFont="1" applyFill="1" applyBorder="1" applyAlignment="1">
      <alignment horizontal="center"/>
    </xf>
    <xf numFmtId="49" fontId="29" fillId="0" borderId="2" xfId="0" applyNumberFormat="1" applyFont="1" applyFill="1" applyBorder="1" applyAlignment="1">
      <alignment horizontal="center"/>
    </xf>
    <xf numFmtId="2" fontId="29" fillId="0" borderId="2" xfId="0" applyNumberFormat="1" applyFont="1" applyFill="1" applyBorder="1" applyAlignment="1">
      <alignment horizontal="center"/>
    </xf>
    <xf numFmtId="49" fontId="29" fillId="0" borderId="5" xfId="0" applyNumberFormat="1" applyFont="1" applyFill="1" applyBorder="1" applyAlignment="1">
      <alignment horizontal="center" vertical="center"/>
    </xf>
    <xf numFmtId="0" fontId="29" fillId="0" borderId="5" xfId="0" applyFont="1" applyFill="1" applyBorder="1" applyAlignment="1"/>
    <xf numFmtId="2" fontId="29" fillId="0" borderId="5" xfId="0" applyNumberFormat="1" applyFont="1" applyFill="1" applyBorder="1" applyAlignment="1">
      <alignment horizontal="center"/>
    </xf>
    <xf numFmtId="49" fontId="29" fillId="0" borderId="2" xfId="0" applyNumberFormat="1" applyFont="1" applyFill="1" applyBorder="1" applyAlignment="1">
      <alignment horizontal="center" vertical="center"/>
    </xf>
    <xf numFmtId="49" fontId="29" fillId="0" borderId="2" xfId="0" applyNumberFormat="1" applyFont="1" applyFill="1" applyBorder="1" applyAlignment="1">
      <alignment horizontal="left" vertical="center"/>
    </xf>
    <xf numFmtId="0" fontId="0" fillId="0" borderId="0" xfId="0" applyAlignment="1">
      <alignment vertical="center"/>
    </xf>
    <xf numFmtId="0" fontId="14" fillId="0" borderId="0" xfId="0" applyFont="1" applyAlignment="1">
      <alignment wrapText="1"/>
    </xf>
    <xf numFmtId="168" fontId="25" fillId="0" borderId="2" xfId="39" applyNumberFormat="1" applyFont="1" applyBorder="1" applyAlignment="1">
      <alignment horizontal="center" vertical="center" wrapText="1"/>
    </xf>
    <xf numFmtId="0" fontId="15" fillId="0" borderId="2" xfId="0" applyFont="1" applyBorder="1" applyAlignment="1">
      <alignment horizontal="center" vertical="center" wrapText="1"/>
    </xf>
    <xf numFmtId="0" fontId="10" fillId="34" borderId="2" xfId="0" applyFont="1" applyFill="1" applyBorder="1" applyAlignment="1">
      <alignment horizontal="left" vertical="center" wrapText="1"/>
    </xf>
    <xf numFmtId="0" fontId="10" fillId="34" borderId="2" xfId="0" applyFont="1" applyFill="1" applyBorder="1" applyAlignment="1">
      <alignment horizontal="left" vertical="center" wrapText="1"/>
    </xf>
    <xf numFmtId="0" fontId="10" fillId="34" borderId="2" xfId="0" applyFont="1" applyFill="1" applyBorder="1" applyAlignment="1">
      <alignment horizontal="left" vertical="center" wrapText="1"/>
    </xf>
    <xf numFmtId="0" fontId="15" fillId="34" borderId="2" xfId="0" applyFont="1" applyFill="1" applyBorder="1" applyAlignment="1">
      <alignment horizontal="center" vertical="center"/>
    </xf>
    <xf numFmtId="0" fontId="10" fillId="34" borderId="2" xfId="0" applyFont="1" applyFill="1" applyBorder="1" applyAlignment="1">
      <alignment horizontal="left" vertical="center" wrapText="1"/>
    </xf>
    <xf numFmtId="2" fontId="15" fillId="34" borderId="2" xfId="0" applyNumberFormat="1" applyFont="1" applyFill="1" applyBorder="1" applyAlignment="1">
      <alignment horizontal="center" vertical="center"/>
    </xf>
    <xf numFmtId="0" fontId="31" fillId="0" borderId="2" xfId="50" applyFont="1" applyBorder="1" applyAlignment="1">
      <alignment horizontal="center" vertical="center" wrapText="1"/>
    </xf>
    <xf numFmtId="0" fontId="31" fillId="0" borderId="2" xfId="50" applyFont="1" applyBorder="1" applyAlignment="1">
      <alignment horizontal="left" vertical="center" wrapText="1"/>
    </xf>
    <xf numFmtId="0" fontId="32" fillId="0" borderId="0" xfId="0" applyFont="1"/>
    <xf numFmtId="0" fontId="27" fillId="0" borderId="0" xfId="44" applyFont="1"/>
    <xf numFmtId="0" fontId="33" fillId="0" borderId="0" xfId="44" applyFont="1"/>
    <xf numFmtId="0" fontId="28" fillId="34" borderId="0" xfId="55" applyFont="1" applyFill="1" applyAlignment="1"/>
    <xf numFmtId="0" fontId="27" fillId="34" borderId="0" xfId="55" applyFont="1" applyFill="1" applyAlignment="1"/>
    <xf numFmtId="170" fontId="27" fillId="34" borderId="0" xfId="44" applyNumberFormat="1" applyFont="1" applyFill="1" applyAlignment="1">
      <alignment horizontal="right" vertical="center"/>
    </xf>
    <xf numFmtId="0" fontId="27" fillId="0" borderId="0" xfId="42" applyFont="1" applyFill="1" applyAlignment="1"/>
    <xf numFmtId="0" fontId="27" fillId="0" borderId="2" xfId="44" applyFont="1" applyBorder="1" applyAlignment="1">
      <alignment horizontal="center" vertical="center" wrapText="1"/>
    </xf>
    <xf numFmtId="0" fontId="34" fillId="0" borderId="2" xfId="42" applyFont="1" applyFill="1" applyBorder="1" applyAlignment="1">
      <alignment horizontal="center" vertical="center" wrapText="1"/>
    </xf>
    <xf numFmtId="0" fontId="35" fillId="0" borderId="2" xfId="42" applyFont="1" applyFill="1" applyBorder="1" applyAlignment="1">
      <alignment horizontal="center" vertical="center" wrapText="1"/>
    </xf>
    <xf numFmtId="0" fontId="34" fillId="35" borderId="2" xfId="42" applyFont="1" applyFill="1" applyBorder="1" applyAlignment="1">
      <alignment horizontal="center" vertical="center" wrapText="1"/>
    </xf>
    <xf numFmtId="0" fontId="34" fillId="36" borderId="2" xfId="42" applyFont="1" applyFill="1" applyBorder="1" applyAlignment="1">
      <alignment horizontal="center" vertical="center" wrapText="1"/>
    </xf>
    <xf numFmtId="0" fontId="34" fillId="0" borderId="3" xfId="42" applyFont="1" applyFill="1" applyBorder="1" applyAlignment="1">
      <alignment horizontal="center" vertical="center" wrapText="1"/>
    </xf>
    <xf numFmtId="0" fontId="27" fillId="0" borderId="6" xfId="44" applyFont="1" applyBorder="1" applyAlignment="1">
      <alignment horizontal="center" vertical="center" wrapText="1"/>
    </xf>
    <xf numFmtId="0" fontId="27" fillId="0" borderId="2" xfId="44" applyFont="1" applyFill="1" applyBorder="1" applyAlignment="1">
      <alignment horizontal="center" vertical="center" wrapText="1"/>
    </xf>
    <xf numFmtId="0" fontId="27" fillId="0" borderId="0" xfId="44" applyFont="1" applyAlignment="1">
      <alignment horizontal="center"/>
    </xf>
    <xf numFmtId="0" fontId="35" fillId="37" borderId="2" xfId="42" applyFont="1" applyFill="1" applyBorder="1" applyAlignment="1">
      <alignment horizontal="center" vertical="center" wrapText="1"/>
    </xf>
    <xf numFmtId="0" fontId="34" fillId="0" borderId="6" xfId="42" applyFont="1" applyFill="1" applyBorder="1" applyAlignment="1">
      <alignment horizontal="center" vertical="center" wrapText="1"/>
    </xf>
    <xf numFmtId="0" fontId="27" fillId="0" borderId="6" xfId="44" applyFont="1" applyFill="1" applyBorder="1" applyAlignment="1">
      <alignment horizontal="center" vertical="center" wrapText="1"/>
    </xf>
    <xf numFmtId="0" fontId="27" fillId="0" borderId="2" xfId="44" applyFont="1" applyBorder="1"/>
    <xf numFmtId="0" fontId="35" fillId="38" borderId="2" xfId="42" applyFont="1" applyFill="1" applyBorder="1" applyAlignment="1">
      <alignment horizontal="left" vertical="center"/>
    </xf>
    <xf numFmtId="0" fontId="35" fillId="38" borderId="6" xfId="42" applyFont="1" applyFill="1" applyBorder="1" applyAlignment="1">
      <alignment horizontal="left" vertical="center"/>
    </xf>
    <xf numFmtId="14" fontId="35" fillId="0" borderId="6" xfId="42" applyNumberFormat="1" applyFont="1" applyFill="1" applyBorder="1" applyAlignment="1">
      <alignment horizontal="center" vertical="center"/>
    </xf>
    <xf numFmtId="4" fontId="34" fillId="0" borderId="6" xfId="42" applyNumberFormat="1" applyFont="1" applyFill="1" applyBorder="1" applyAlignment="1">
      <alignment horizontal="center" vertical="center" wrapText="1"/>
    </xf>
    <xf numFmtId="3" fontId="34" fillId="0" borderId="6" xfId="42" applyNumberFormat="1" applyFont="1" applyFill="1" applyBorder="1" applyAlignment="1">
      <alignment horizontal="center" vertical="center" wrapText="1"/>
    </xf>
    <xf numFmtId="0" fontId="27" fillId="0" borderId="2" xfId="44" applyFont="1" applyBorder="1" applyAlignment="1">
      <alignment horizontal="center"/>
    </xf>
    <xf numFmtId="0" fontId="27" fillId="0" borderId="6" xfId="44" applyFont="1" applyBorder="1" applyAlignment="1">
      <alignment wrapText="1"/>
    </xf>
    <xf numFmtId="4" fontId="27" fillId="0" borderId="6" xfId="42" applyNumberFormat="1" applyFont="1" applyFill="1" applyBorder="1" applyAlignment="1">
      <alignment horizontal="left" vertical="center"/>
    </xf>
    <xf numFmtId="4" fontId="27" fillId="0" borderId="6" xfId="42" applyNumberFormat="1" applyFont="1" applyFill="1" applyBorder="1" applyAlignment="1">
      <alignment horizontal="center" vertical="center"/>
    </xf>
    <xf numFmtId="14" fontId="34" fillId="0" borderId="2" xfId="42" applyNumberFormat="1" applyFont="1" applyFill="1" applyBorder="1" applyAlignment="1">
      <alignment horizontal="center" vertical="center" wrapText="1"/>
    </xf>
    <xf numFmtId="168" fontId="27" fillId="0" borderId="6" xfId="42" applyNumberFormat="1" applyFont="1" applyFill="1" applyBorder="1" applyAlignment="1">
      <alignment horizontal="center" vertical="center"/>
    </xf>
    <xf numFmtId="3" fontId="27" fillId="0" borderId="6" xfId="42" applyNumberFormat="1" applyFont="1" applyFill="1" applyBorder="1" applyAlignment="1">
      <alignment horizontal="center" vertical="center"/>
    </xf>
    <xf numFmtId="3" fontId="27" fillId="0" borderId="6" xfId="42" applyNumberFormat="1" applyFont="1" applyFill="1" applyBorder="1" applyAlignment="1">
      <alignment horizontal="center" vertical="center" wrapText="1"/>
    </xf>
    <xf numFmtId="3" fontId="28" fillId="35" borderId="6" xfId="42" applyNumberFormat="1" applyFont="1" applyFill="1" applyBorder="1" applyAlignment="1">
      <alignment horizontal="center" vertical="center" wrapText="1"/>
    </xf>
    <xf numFmtId="4" fontId="27" fillId="35" borderId="6" xfId="42" applyNumberFormat="1" applyFont="1" applyFill="1" applyBorder="1" applyAlignment="1">
      <alignment horizontal="center" vertical="center"/>
    </xf>
    <xf numFmtId="4" fontId="27" fillId="0" borderId="2" xfId="44" applyNumberFormat="1" applyFont="1" applyBorder="1" applyAlignment="1">
      <alignment horizontal="center" vertical="center"/>
    </xf>
    <xf numFmtId="0" fontId="27" fillId="0" borderId="6" xfId="44" applyFont="1" applyBorder="1" applyAlignment="1">
      <alignment horizontal="left" wrapText="1"/>
    </xf>
    <xf numFmtId="14" fontId="27" fillId="0" borderId="6" xfId="42" applyNumberFormat="1" applyFont="1" applyFill="1" applyBorder="1" applyAlignment="1">
      <alignment horizontal="center" vertical="center"/>
    </xf>
    <xf numFmtId="3" fontId="28" fillId="0" borderId="6" xfId="42" applyNumberFormat="1" applyFont="1" applyFill="1" applyBorder="1" applyAlignment="1">
      <alignment horizontal="center" vertical="center" wrapText="1"/>
    </xf>
    <xf numFmtId="4" fontId="34" fillId="0" borderId="2" xfId="42" applyNumberFormat="1" applyFont="1" applyFill="1" applyBorder="1" applyAlignment="1">
      <alignment horizontal="center" vertical="center" wrapText="1"/>
    </xf>
    <xf numFmtId="0" fontId="34" fillId="0" borderId="2" xfId="42" applyFont="1" applyFill="1" applyBorder="1" applyAlignment="1">
      <alignment horizontal="left" vertical="center" wrapText="1"/>
    </xf>
    <xf numFmtId="3" fontId="27" fillId="0" borderId="2" xfId="42" applyNumberFormat="1" applyFont="1" applyFill="1" applyBorder="1" applyAlignment="1">
      <alignment horizontal="center" vertical="center" wrapText="1"/>
    </xf>
    <xf numFmtId="0" fontId="36" fillId="0" borderId="2" xfId="44" applyFont="1" applyBorder="1"/>
    <xf numFmtId="49" fontId="27" fillId="0" borderId="6" xfId="42" applyNumberFormat="1" applyFont="1" applyFill="1" applyBorder="1" applyAlignment="1">
      <alignment horizontal="center" vertical="center"/>
    </xf>
    <xf numFmtId="14" fontId="27" fillId="0" borderId="2" xfId="44" applyNumberFormat="1" applyFont="1" applyBorder="1" applyAlignment="1">
      <alignment horizontal="center"/>
    </xf>
    <xf numFmtId="4" fontId="27" fillId="0" borderId="2" xfId="44" applyNumberFormat="1" applyFont="1" applyBorder="1" applyAlignment="1">
      <alignment horizontal="center"/>
    </xf>
    <xf numFmtId="3" fontId="27" fillId="0" borderId="2" xfId="42" applyNumberFormat="1" applyFont="1" applyFill="1" applyBorder="1" applyAlignment="1">
      <alignment horizontal="center" vertical="center"/>
    </xf>
    <xf numFmtId="4" fontId="27" fillId="0" borderId="2" xfId="42" applyNumberFormat="1" applyFont="1" applyFill="1" applyBorder="1" applyAlignment="1">
      <alignment horizontal="center" vertical="center"/>
    </xf>
    <xf numFmtId="0" fontId="36" fillId="0" borderId="6" xfId="42" applyFont="1" applyFill="1" applyBorder="1" applyAlignment="1">
      <alignment horizontal="left" vertical="center" wrapText="1"/>
    </xf>
    <xf numFmtId="4" fontId="34" fillId="0" borderId="2" xfId="42" applyNumberFormat="1" applyFont="1" applyFill="1" applyBorder="1" applyAlignment="1">
      <alignment horizontal="center" vertical="center"/>
    </xf>
    <xf numFmtId="0" fontId="27" fillId="0" borderId="0" xfId="44" applyFont="1" applyAlignment="1">
      <alignment wrapText="1"/>
    </xf>
    <xf numFmtId="0" fontId="28" fillId="38" borderId="2" xfId="42" applyFont="1" applyFill="1" applyBorder="1" applyAlignment="1">
      <alignment horizontal="left" vertical="center" wrapText="1"/>
    </xf>
    <xf numFmtId="0" fontId="28" fillId="38" borderId="6" xfId="42" applyFont="1" applyFill="1" applyBorder="1" applyAlignment="1">
      <alignment horizontal="left" vertical="center" wrapText="1"/>
    </xf>
    <xf numFmtId="14" fontId="28" fillId="38" borderId="6" xfId="42" applyNumberFormat="1" applyFont="1" applyFill="1" applyBorder="1" applyAlignment="1">
      <alignment horizontal="center" vertical="center" wrapText="1"/>
    </xf>
    <xf numFmtId="4" fontId="28" fillId="38" borderId="6" xfId="42" applyNumberFormat="1" applyFont="1" applyFill="1" applyBorder="1" applyAlignment="1">
      <alignment horizontal="center" vertical="center"/>
    </xf>
    <xf numFmtId="3" fontId="28" fillId="38" borderId="6" xfId="42" applyNumberFormat="1" applyFont="1" applyFill="1" applyBorder="1" applyAlignment="1">
      <alignment horizontal="center" vertical="center"/>
    </xf>
    <xf numFmtId="3" fontId="28" fillId="38" borderId="6" xfId="42" applyNumberFormat="1" applyFont="1" applyFill="1" applyBorder="1" applyAlignment="1">
      <alignment horizontal="center" vertical="center" wrapText="1"/>
    </xf>
    <xf numFmtId="168" fontId="28" fillId="38" borderId="6" xfId="42" applyNumberFormat="1" applyFont="1" applyFill="1" applyBorder="1" applyAlignment="1">
      <alignment horizontal="center" vertical="center"/>
    </xf>
    <xf numFmtId="0" fontId="27" fillId="0" borderId="2" xfId="44" applyFont="1" applyBorder="1" applyAlignment="1">
      <alignment wrapText="1"/>
    </xf>
    <xf numFmtId="4" fontId="34" fillId="35" borderId="6" xfId="42" applyNumberFormat="1" applyFont="1" applyFill="1" applyBorder="1" applyAlignment="1">
      <alignment horizontal="center" vertical="center" wrapText="1"/>
    </xf>
    <xf numFmtId="0" fontId="27" fillId="0" borderId="2" xfId="44" applyFont="1" applyBorder="1" applyAlignment="1">
      <alignment horizontal="center" vertical="center"/>
    </xf>
    <xf numFmtId="0" fontId="27" fillId="0" borderId="6" xfId="44" applyFont="1" applyBorder="1" applyAlignment="1">
      <alignment vertical="center" wrapText="1"/>
    </xf>
    <xf numFmtId="0" fontId="27" fillId="0" borderId="0" xfId="44" applyFont="1" applyBorder="1" applyAlignment="1">
      <alignment horizontal="center" vertical="center"/>
    </xf>
    <xf numFmtId="0" fontId="28" fillId="38" borderId="2" xfId="42" applyFont="1" applyFill="1" applyBorder="1" applyAlignment="1">
      <alignment horizontal="center" vertical="center" wrapText="1"/>
    </xf>
    <xf numFmtId="4" fontId="28" fillId="38" borderId="6" xfId="42" applyNumberFormat="1" applyFont="1" applyFill="1" applyBorder="1" applyAlignment="1">
      <alignment horizontal="center" vertical="center" wrapText="1"/>
    </xf>
    <xf numFmtId="0" fontId="28" fillId="0" borderId="6" xfId="42" applyFont="1" applyFill="1" applyBorder="1" applyAlignment="1">
      <alignment horizontal="left" vertical="center" wrapText="1"/>
    </xf>
    <xf numFmtId="14" fontId="28" fillId="0" borderId="6" xfId="42" applyNumberFormat="1" applyFont="1" applyFill="1" applyBorder="1" applyAlignment="1">
      <alignment horizontal="center" vertical="center" wrapText="1"/>
    </xf>
    <xf numFmtId="4" fontId="28" fillId="0" borderId="6" xfId="42" applyNumberFormat="1" applyFont="1" applyFill="1" applyBorder="1" applyAlignment="1">
      <alignment horizontal="center" vertical="center"/>
    </xf>
    <xf numFmtId="4" fontId="28" fillId="0" borderId="6" xfId="42" applyNumberFormat="1" applyFont="1" applyFill="1" applyBorder="1" applyAlignment="1">
      <alignment horizontal="center" vertical="center" wrapText="1"/>
    </xf>
    <xf numFmtId="0" fontId="27" fillId="0" borderId="2" xfId="42" applyFont="1" applyFill="1" applyBorder="1" applyAlignment="1">
      <alignment horizontal="left" vertical="center" wrapText="1"/>
    </xf>
    <xf numFmtId="14" fontId="27" fillId="0" borderId="6" xfId="42" applyNumberFormat="1" applyFont="1" applyFill="1" applyBorder="1" applyAlignment="1">
      <alignment horizontal="center" vertical="center" wrapText="1"/>
    </xf>
    <xf numFmtId="4" fontId="27" fillId="0" borderId="6" xfId="42" applyNumberFormat="1" applyFont="1" applyFill="1" applyBorder="1" applyAlignment="1">
      <alignment horizontal="center" vertical="center" wrapText="1"/>
    </xf>
    <xf numFmtId="3" fontId="28" fillId="0" borderId="6" xfId="42" applyNumberFormat="1" applyFont="1" applyFill="1" applyBorder="1" applyAlignment="1">
      <alignment horizontal="center" vertical="center"/>
    </xf>
    <xf numFmtId="0" fontId="27" fillId="0" borderId="2" xfId="44" applyFont="1" applyBorder="1" applyAlignment="1">
      <alignment vertical="center" wrapText="1"/>
    </xf>
    <xf numFmtId="0" fontId="36" fillId="0" borderId="2" xfId="42" applyFont="1" applyFill="1" applyBorder="1" applyAlignment="1">
      <alignment horizontal="left" vertical="center" wrapText="1"/>
    </xf>
    <xf numFmtId="0" fontId="36" fillId="0" borderId="2" xfId="44" applyFont="1" applyBorder="1" applyAlignment="1">
      <alignment horizontal="left" wrapText="1"/>
    </xf>
    <xf numFmtId="0" fontId="34" fillId="0" borderId="2" xfId="44" applyFont="1" applyBorder="1" applyAlignment="1">
      <alignment horizontal="left" wrapText="1"/>
    </xf>
    <xf numFmtId="166" fontId="27" fillId="0" borderId="2" xfId="44" applyNumberFormat="1" applyFont="1" applyBorder="1" applyAlignment="1">
      <alignment horizontal="center" vertical="center"/>
    </xf>
    <xf numFmtId="0" fontId="28" fillId="0" borderId="2" xfId="42" applyFont="1" applyFill="1" applyBorder="1" applyAlignment="1">
      <alignment horizontal="left" vertical="center" wrapText="1"/>
    </xf>
    <xf numFmtId="4" fontId="28" fillId="0" borderId="2" xfId="42" applyNumberFormat="1" applyFont="1" applyFill="1" applyBorder="1" applyAlignment="1">
      <alignment horizontal="center" vertical="center"/>
    </xf>
    <xf numFmtId="0" fontId="27" fillId="0" borderId="2" xfId="44" applyFont="1" applyBorder="1" applyAlignment="1">
      <alignment horizontal="left" vertical="center" wrapText="1"/>
    </xf>
    <xf numFmtId="49" fontId="27" fillId="0" borderId="2" xfId="42" applyNumberFormat="1" applyFont="1" applyFill="1" applyBorder="1" applyAlignment="1">
      <alignment horizontal="center" vertical="center" wrapText="1"/>
    </xf>
    <xf numFmtId="49" fontId="27" fillId="0" borderId="6" xfId="42" applyNumberFormat="1" applyFont="1" applyFill="1" applyBorder="1" applyAlignment="1">
      <alignment horizontal="center" vertical="center" wrapText="1"/>
    </xf>
    <xf numFmtId="4" fontId="27" fillId="0" borderId="2" xfId="44" applyNumberFormat="1" applyFont="1" applyBorder="1"/>
    <xf numFmtId="0" fontId="27" fillId="0" borderId="2" xfId="44" applyFont="1" applyFill="1" applyBorder="1" applyAlignment="1">
      <alignment horizontal="left" wrapText="1"/>
    </xf>
    <xf numFmtId="0" fontId="36" fillId="0" borderId="2" xfId="44" applyFont="1" applyBorder="1" applyAlignment="1">
      <alignment horizontal="left" vertical="center" wrapText="1"/>
    </xf>
    <xf numFmtId="0" fontId="27" fillId="0" borderId="2" xfId="44" applyFont="1" applyBorder="1" applyAlignment="1">
      <alignment horizontal="left" vertical="center"/>
    </xf>
    <xf numFmtId="3" fontId="27" fillId="38" borderId="6" xfId="42" applyNumberFormat="1" applyFont="1" applyFill="1" applyBorder="1" applyAlignment="1">
      <alignment horizontal="center" vertical="center"/>
    </xf>
    <xf numFmtId="4" fontId="27" fillId="38" borderId="6" xfId="42" applyNumberFormat="1" applyFont="1" applyFill="1" applyBorder="1" applyAlignment="1">
      <alignment horizontal="center" vertical="center" wrapText="1"/>
    </xf>
    <xf numFmtId="0" fontId="34" fillId="0" borderId="2" xfId="44" applyFont="1" applyBorder="1" applyAlignment="1">
      <alignment horizontal="left" vertical="center" wrapText="1"/>
    </xf>
    <xf numFmtId="4" fontId="27" fillId="0" borderId="0" xfId="44" applyNumberFormat="1" applyFont="1"/>
    <xf numFmtId="49" fontId="27" fillId="38" borderId="6" xfId="42" applyNumberFormat="1" applyFont="1" applyFill="1" applyBorder="1" applyAlignment="1">
      <alignment horizontal="center" vertical="center" wrapText="1"/>
    </xf>
    <xf numFmtId="4" fontId="27" fillId="38" borderId="6" xfId="42" applyNumberFormat="1" applyFont="1" applyFill="1" applyBorder="1" applyAlignment="1">
      <alignment horizontal="center" vertical="center"/>
    </xf>
    <xf numFmtId="0" fontId="28" fillId="0" borderId="2" xfId="42" applyFont="1" applyFill="1" applyBorder="1" applyAlignment="1">
      <alignment horizontal="center" vertical="center" wrapText="1"/>
    </xf>
    <xf numFmtId="4" fontId="27" fillId="0" borderId="2" xfId="42" applyNumberFormat="1" applyFont="1" applyFill="1" applyBorder="1" applyAlignment="1">
      <alignment horizontal="left" vertical="center"/>
    </xf>
    <xf numFmtId="4" fontId="28" fillId="0" borderId="0" xfId="42" applyNumberFormat="1" applyFont="1" applyFill="1" applyBorder="1" applyAlignment="1">
      <alignment horizontal="center" vertical="center"/>
    </xf>
    <xf numFmtId="0" fontId="28" fillId="39" borderId="2" xfId="42" applyFont="1" applyFill="1" applyBorder="1" applyAlignment="1">
      <alignment horizontal="center" vertical="center" wrapText="1"/>
    </xf>
    <xf numFmtId="4" fontId="28" fillId="39" borderId="6" xfId="42" applyNumberFormat="1" applyFont="1" applyFill="1" applyBorder="1" applyAlignment="1">
      <alignment horizontal="center" vertical="center" wrapText="1"/>
    </xf>
    <xf numFmtId="0" fontId="27" fillId="0" borderId="0" xfId="44" applyFont="1" applyFill="1" applyBorder="1" applyAlignment="1">
      <alignment horizontal="left" vertical="center"/>
    </xf>
    <xf numFmtId="0" fontId="28" fillId="0" borderId="0" xfId="42" applyFont="1" applyFill="1" applyBorder="1" applyAlignment="1">
      <alignment horizontal="center" vertical="center" wrapText="1"/>
    </xf>
    <xf numFmtId="49" fontId="27" fillId="0" borderId="0" xfId="42" applyNumberFormat="1" applyFont="1" applyFill="1" applyBorder="1" applyAlignment="1">
      <alignment horizontal="center" vertical="center" wrapText="1"/>
    </xf>
    <xf numFmtId="0" fontId="28" fillId="0" borderId="0" xfId="42" applyFont="1" applyFill="1" applyBorder="1" applyAlignment="1">
      <alignment horizontal="left" vertical="center" wrapText="1"/>
    </xf>
    <xf numFmtId="4" fontId="28" fillId="0" borderId="0" xfId="42" applyNumberFormat="1" applyFont="1" applyFill="1" applyBorder="1" applyAlignment="1">
      <alignment horizontal="center" vertical="center" wrapText="1"/>
    </xf>
    <xf numFmtId="3" fontId="27" fillId="0" borderId="0" xfId="42" applyNumberFormat="1" applyFont="1" applyFill="1" applyBorder="1" applyAlignment="1">
      <alignment horizontal="center" vertical="center"/>
    </xf>
    <xf numFmtId="4" fontId="27" fillId="0" borderId="0" xfId="42" applyNumberFormat="1" applyFont="1" applyFill="1" applyBorder="1" applyAlignment="1">
      <alignment horizontal="center" vertical="center"/>
    </xf>
    <xf numFmtId="0" fontId="37" fillId="34" borderId="0" xfId="44" applyNumberFormat="1" applyFont="1" applyFill="1" applyBorder="1" applyAlignment="1">
      <alignment vertical="center"/>
    </xf>
    <xf numFmtId="0" fontId="36" fillId="34" borderId="0" xfId="44" applyNumberFormat="1" applyFont="1" applyFill="1" applyBorder="1" applyAlignment="1">
      <alignment vertical="center"/>
    </xf>
    <xf numFmtId="0" fontId="27" fillId="40" borderId="2" xfId="44" applyFont="1" applyFill="1" applyBorder="1" applyAlignment="1">
      <alignment horizontal="center"/>
    </xf>
    <xf numFmtId="0" fontId="27" fillId="40" borderId="2" xfId="44" applyFont="1" applyFill="1" applyBorder="1" applyAlignment="1">
      <alignment horizontal="center" vertical="center"/>
    </xf>
    <xf numFmtId="0" fontId="38" fillId="34" borderId="0" xfId="39" applyFont="1" applyFill="1" applyAlignment="1">
      <alignment vertical="top" wrapText="1"/>
    </xf>
    <xf numFmtId="170" fontId="29" fillId="0" borderId="2" xfId="0" applyNumberFormat="1" applyFont="1" applyFill="1" applyBorder="1" applyAlignment="1">
      <alignment horizontal="center" vertical="center"/>
    </xf>
    <xf numFmtId="170" fontId="29" fillId="0" borderId="2" xfId="0" applyNumberFormat="1" applyFont="1" applyFill="1" applyBorder="1" applyAlignment="1">
      <alignment horizontal="center"/>
    </xf>
    <xf numFmtId="170" fontId="29" fillId="0" borderId="2" xfId="0" applyNumberFormat="1" applyFont="1" applyFill="1" applyBorder="1"/>
    <xf numFmtId="0" fontId="39" fillId="34" borderId="3" xfId="0" applyFont="1" applyFill="1" applyBorder="1" applyAlignment="1">
      <alignment horizontal="center" vertical="center"/>
    </xf>
    <xf numFmtId="49" fontId="40" fillId="0" borderId="2" xfId="50" applyNumberFormat="1" applyFont="1" applyBorder="1" applyAlignment="1">
      <alignment horizontal="center" vertical="center" wrapText="1"/>
    </xf>
    <xf numFmtId="0" fontId="40" fillId="0" borderId="3" xfId="50" applyFont="1" applyBorder="1" applyAlignment="1">
      <alignment vertical="center" wrapText="1"/>
    </xf>
    <xf numFmtId="49" fontId="40" fillId="0" borderId="2" xfId="50" applyNumberFormat="1" applyFont="1" applyBorder="1" applyAlignment="1">
      <alignment vertical="center" wrapText="1"/>
    </xf>
    <xf numFmtId="0" fontId="41" fillId="0" borderId="2" xfId="50" applyFont="1" applyBorder="1" applyAlignment="1">
      <alignment horizontal="center" vertical="center" wrapText="1"/>
    </xf>
    <xf numFmtId="0" fontId="41" fillId="0" borderId="3" xfId="50" applyFont="1" applyBorder="1" applyAlignment="1">
      <alignment horizontal="left" vertical="center" wrapText="1"/>
    </xf>
    <xf numFmtId="0" fontId="8" fillId="0" borderId="0" xfId="0" applyFont="1"/>
    <xf numFmtId="0" fontId="8" fillId="0" borderId="0" xfId="0" applyFont="1" applyBorder="1"/>
    <xf numFmtId="0" fontId="8" fillId="0" borderId="2" xfId="0" applyFont="1" applyBorder="1" applyAlignment="1">
      <alignment horizontal="center" vertical="center" wrapText="1"/>
    </xf>
    <xf numFmtId="0" fontId="8" fillId="0" borderId="2" xfId="0" applyFont="1" applyBorder="1" applyAlignment="1">
      <alignment vertical="center" wrapText="1"/>
    </xf>
    <xf numFmtId="170" fontId="8"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indent="1"/>
    </xf>
    <xf numFmtId="0" fontId="8" fillId="0" borderId="2" xfId="0" applyFont="1" applyBorder="1" applyAlignment="1">
      <alignment horizontal="left" vertical="center" wrapText="1" indent="2"/>
    </xf>
    <xf numFmtId="49" fontId="14" fillId="0" borderId="2" xfId="0" applyNumberFormat="1" applyFont="1" applyBorder="1" applyAlignment="1">
      <alignment horizontal="center" vertical="center" wrapText="1"/>
    </xf>
    <xf numFmtId="0" fontId="42" fillId="0" borderId="3" xfId="50" applyFont="1" applyBorder="1" applyAlignment="1">
      <alignment vertical="center" wrapText="1"/>
    </xf>
    <xf numFmtId="170" fontId="14"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vertical="center" wrapText="1"/>
    </xf>
    <xf numFmtId="170" fontId="18" fillId="0" borderId="2"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0" fontId="18" fillId="0" borderId="2" xfId="0" applyFont="1" applyBorder="1" applyAlignment="1">
      <alignment horizontal="left" vertical="center" wrapText="1" indent="1"/>
    </xf>
    <xf numFmtId="49" fontId="14" fillId="0" borderId="2" xfId="0" applyNumberFormat="1" applyFont="1" applyFill="1" applyBorder="1" applyAlignment="1">
      <alignment horizontal="center" vertical="center"/>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2" fontId="14" fillId="0" borderId="2" xfId="0" applyNumberFormat="1" applyFont="1" applyFill="1" applyBorder="1" applyAlignment="1">
      <alignment horizontal="center" vertical="center"/>
    </xf>
    <xf numFmtId="49" fontId="14" fillId="0" borderId="2" xfId="0" applyNumberFormat="1" applyFont="1" applyFill="1" applyBorder="1" applyAlignment="1">
      <alignment horizontal="left" vertical="center"/>
    </xf>
    <xf numFmtId="0" fontId="14" fillId="0" borderId="2" xfId="0" applyFont="1" applyFill="1" applyBorder="1" applyAlignment="1"/>
    <xf numFmtId="0" fontId="39" fillId="34" borderId="2" xfId="0" applyFont="1" applyFill="1" applyBorder="1" applyAlignment="1">
      <alignment horizontal="center" vertical="center"/>
    </xf>
    <xf numFmtId="168" fontId="22" fillId="0" borderId="2" xfId="39" applyNumberFormat="1" applyFont="1" applyBorder="1" applyAlignment="1">
      <alignment horizontal="center" vertical="center"/>
    </xf>
    <xf numFmtId="168" fontId="28" fillId="0" borderId="2" xfId="39" applyNumberFormat="1" applyFont="1" applyBorder="1" applyAlignment="1">
      <alignment horizontal="center" vertical="center" wrapText="1"/>
    </xf>
    <xf numFmtId="168" fontId="28" fillId="0" borderId="2" xfId="39" applyNumberFormat="1" applyFont="1" applyBorder="1" applyAlignment="1">
      <alignment horizontal="center" vertical="center"/>
    </xf>
    <xf numFmtId="168" fontId="25" fillId="0" borderId="2" xfId="39" applyNumberFormat="1" applyFont="1" applyBorder="1" applyAlignment="1">
      <alignment horizontal="center" vertical="center"/>
    </xf>
    <xf numFmtId="168" fontId="23" fillId="0" borderId="2" xfId="39" applyNumberFormat="1" applyFont="1" applyBorder="1" applyAlignment="1">
      <alignment horizontal="center" vertical="center" wrapText="1"/>
    </xf>
    <xf numFmtId="168" fontId="23" fillId="0" borderId="2" xfId="39" applyNumberFormat="1" applyFont="1" applyBorder="1" applyAlignment="1">
      <alignment horizontal="center" vertical="center"/>
    </xf>
    <xf numFmtId="168" fontId="43" fillId="0" borderId="2" xfId="39" applyNumberFormat="1" applyFont="1" applyBorder="1" applyAlignment="1">
      <alignment horizontal="center" vertical="center"/>
    </xf>
    <xf numFmtId="168" fontId="43" fillId="0" borderId="2" xfId="39" applyNumberFormat="1" applyFont="1" applyBorder="1" applyAlignment="1">
      <alignment horizontal="center" vertical="center" wrapText="1"/>
    </xf>
    <xf numFmtId="168" fontId="23" fillId="0" borderId="2" xfId="39" applyNumberFormat="1" applyFont="1" applyBorder="1" applyAlignment="1">
      <alignment horizontal="left" vertical="center" wrapText="1"/>
    </xf>
    <xf numFmtId="4" fontId="27" fillId="0" borderId="6" xfId="44" applyNumberFormat="1" applyFont="1" applyBorder="1" applyAlignment="1">
      <alignment horizontal="center" vertical="center"/>
    </xf>
    <xf numFmtId="166" fontId="27" fillId="0" borderId="6" xfId="44" applyNumberFormat="1" applyFont="1" applyBorder="1" applyAlignment="1">
      <alignment horizontal="center" vertical="center"/>
    </xf>
    <xf numFmtId="0" fontId="27" fillId="0" borderId="6" xfId="46" applyFont="1" applyBorder="1" applyAlignment="1">
      <alignment wrapText="1"/>
    </xf>
    <xf numFmtId="0" fontId="34" fillId="0" borderId="6" xfId="42" applyFont="1" applyFill="1" applyBorder="1" applyAlignment="1">
      <alignment horizontal="left" vertical="center" wrapText="1"/>
    </xf>
    <xf numFmtId="0" fontId="36" fillId="40" borderId="2" xfId="44" applyFont="1" applyFill="1" applyBorder="1" applyAlignment="1">
      <alignment horizontal="center"/>
    </xf>
    <xf numFmtId="168" fontId="0" fillId="0" borderId="0" xfId="0" applyNumberFormat="1"/>
    <xf numFmtId="4" fontId="32" fillId="0" borderId="0" xfId="0" applyNumberFormat="1" applyFont="1"/>
    <xf numFmtId="4" fontId="0" fillId="0" borderId="0" xfId="0" applyNumberFormat="1"/>
    <xf numFmtId="172" fontId="0" fillId="0" borderId="0" xfId="0" applyNumberFormat="1"/>
    <xf numFmtId="169" fontId="23" fillId="0" borderId="2" xfId="39" applyNumberFormat="1" applyFont="1" applyBorder="1" applyAlignment="1">
      <alignment horizontal="center" vertical="center"/>
    </xf>
    <xf numFmtId="173" fontId="0" fillId="0" borderId="0" xfId="0" applyNumberFormat="1"/>
    <xf numFmtId="170" fontId="14" fillId="0" borderId="2" xfId="0" applyNumberFormat="1" applyFont="1" applyFill="1" applyBorder="1" applyAlignment="1">
      <alignment horizontal="center" vertical="center"/>
    </xf>
    <xf numFmtId="170" fontId="14" fillId="0" borderId="2" xfId="0" applyNumberFormat="1" applyFont="1" applyFill="1" applyBorder="1" applyAlignment="1">
      <alignment horizontal="center"/>
    </xf>
    <xf numFmtId="171" fontId="14" fillId="0" borderId="2" xfId="0" applyNumberFormat="1" applyFont="1" applyFill="1" applyBorder="1" applyAlignment="1">
      <alignment horizontal="center" vertical="center" textRotation="90"/>
    </xf>
    <xf numFmtId="0" fontId="44" fillId="0" borderId="0" xfId="39" applyFont="1" applyAlignment="1">
      <alignment horizontal="left" vertical="center"/>
    </xf>
    <xf numFmtId="168" fontId="11" fillId="0" borderId="2" xfId="39" applyNumberFormat="1" applyFont="1" applyBorder="1" applyAlignment="1">
      <alignment horizontal="center" vertical="center"/>
    </xf>
    <xf numFmtId="0" fontId="23" fillId="0" borderId="2" xfId="39" applyFont="1" applyBorder="1" applyAlignment="1">
      <alignment horizontal="left" vertical="center" wrapText="1"/>
    </xf>
    <xf numFmtId="49" fontId="29" fillId="0" borderId="6" xfId="0" applyNumberFormat="1" applyFont="1" applyFill="1" applyBorder="1" applyAlignment="1">
      <alignment vertical="center" wrapText="1"/>
    </xf>
    <xf numFmtId="49" fontId="29" fillId="0" borderId="2" xfId="0" applyNumberFormat="1" applyFont="1" applyFill="1" applyBorder="1" applyAlignment="1">
      <alignment vertical="center" wrapText="1"/>
    </xf>
    <xf numFmtId="0" fontId="8" fillId="0" borderId="0" xfId="39" applyFont="1" applyAlignment="1">
      <alignment horizontal="left" vertical="center"/>
    </xf>
    <xf numFmtId="0" fontId="14" fillId="0" borderId="0" xfId="0" applyFont="1" applyAlignment="1">
      <alignment horizontal="center" vertical="center"/>
    </xf>
    <xf numFmtId="0" fontId="42" fillId="0" borderId="3" xfId="50" applyFont="1" applyFill="1" applyBorder="1" applyAlignment="1">
      <alignment vertical="center" wrapText="1"/>
    </xf>
    <xf numFmtId="0" fontId="44" fillId="0" borderId="2" xfId="0" applyFont="1" applyBorder="1" applyAlignment="1">
      <alignment horizontal="center" vertical="center" wrapText="1"/>
    </xf>
    <xf numFmtId="0" fontId="14" fillId="0" borderId="2" xfId="0" applyFont="1" applyFill="1" applyBorder="1" applyAlignment="1">
      <alignment horizontal="center" vertical="center" textRotation="90"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textRotation="90" wrapText="1"/>
    </xf>
    <xf numFmtId="3" fontId="34" fillId="0" borderId="8" xfId="41" applyNumberFormat="1" applyFont="1" applyBorder="1"/>
    <xf numFmtId="4" fontId="34" fillId="0" borderId="9" xfId="43" applyNumberFormat="1" applyFont="1" applyBorder="1"/>
    <xf numFmtId="0" fontId="34" fillId="0" borderId="10" xfId="43" applyFont="1" applyBorder="1"/>
    <xf numFmtId="0" fontId="34" fillId="0" borderId="0" xfId="43" applyFont="1"/>
    <xf numFmtId="0" fontId="34" fillId="0" borderId="11" xfId="43" applyFont="1" applyBorder="1"/>
    <xf numFmtId="0" fontId="45" fillId="0" borderId="10" xfId="43" applyFont="1" applyBorder="1"/>
    <xf numFmtId="0" fontId="45" fillId="0" borderId="0" xfId="43" applyFont="1"/>
    <xf numFmtId="0" fontId="45" fillId="0" borderId="11" xfId="43" applyFont="1" applyBorder="1"/>
    <xf numFmtId="1" fontId="46" fillId="0" borderId="0" xfId="43" applyNumberFormat="1" applyFont="1"/>
    <xf numFmtId="168" fontId="46" fillId="0" borderId="0" xfId="43" applyNumberFormat="1" applyFont="1"/>
    <xf numFmtId="14" fontId="34" fillId="0" borderId="0" xfId="43" applyNumberFormat="1" applyFont="1"/>
    <xf numFmtId="14" fontId="34" fillId="0" borderId="0" xfId="41" applyNumberFormat="1" applyFont="1"/>
    <xf numFmtId="1" fontId="34" fillId="0" borderId="0" xfId="43" applyNumberFormat="1" applyFont="1"/>
    <xf numFmtId="1" fontId="8" fillId="0" borderId="0" xfId="43" applyNumberFormat="1" applyFont="1"/>
    <xf numFmtId="168" fontId="8" fillId="0" borderId="0" xfId="43" applyNumberFormat="1" applyFont="1"/>
    <xf numFmtId="10" fontId="34" fillId="0" borderId="0" xfId="43" applyNumberFormat="1" applyFont="1"/>
    <xf numFmtId="4" fontId="34" fillId="0" borderId="0" xfId="43" applyNumberFormat="1" applyFont="1"/>
    <xf numFmtId="168" fontId="37" fillId="0" borderId="0" xfId="43" applyNumberFormat="1" applyFont="1"/>
    <xf numFmtId="0" fontId="34" fillId="0" borderId="2" xfId="43" applyFont="1" applyBorder="1" applyAlignment="1">
      <alignment horizontal="center" vertical="center" wrapText="1"/>
    </xf>
    <xf numFmtId="1" fontId="27" fillId="41" borderId="12" xfId="41" applyNumberFormat="1" applyFont="1" applyFill="1" applyBorder="1"/>
    <xf numFmtId="1" fontId="27" fillId="41" borderId="2" xfId="41" applyNumberFormat="1" applyFont="1" applyFill="1" applyBorder="1"/>
    <xf numFmtId="14" fontId="27" fillId="41" borderId="2" xfId="41" applyNumberFormat="1" applyFont="1" applyFill="1" applyBorder="1"/>
    <xf numFmtId="168" fontId="34" fillId="41" borderId="2" xfId="43" applyNumberFormat="1" applyFont="1" applyFill="1" applyBorder="1"/>
    <xf numFmtId="4" fontId="34" fillId="0" borderId="11" xfId="43" applyNumberFormat="1" applyFont="1" applyBorder="1"/>
    <xf numFmtId="1" fontId="27" fillId="42" borderId="12" xfId="41" applyNumberFormat="1" applyFont="1" applyFill="1" applyBorder="1"/>
    <xf numFmtId="1" fontId="27" fillId="42" borderId="2" xfId="41" applyNumberFormat="1" applyFont="1" applyFill="1" applyBorder="1"/>
    <xf numFmtId="14" fontId="27" fillId="42" borderId="2" xfId="41" applyNumberFormat="1" applyFont="1" applyFill="1" applyBorder="1"/>
    <xf numFmtId="168" fontId="34" fillId="42" borderId="2" xfId="43" applyNumberFormat="1" applyFont="1" applyFill="1" applyBorder="1"/>
    <xf numFmtId="168" fontId="27" fillId="42" borderId="2" xfId="41" applyNumberFormat="1" applyFont="1" applyFill="1" applyBorder="1"/>
    <xf numFmtId="0" fontId="47" fillId="0" borderId="13" xfId="43" applyFont="1" applyBorder="1" applyAlignment="1">
      <alignment horizontal="center" wrapText="1"/>
    </xf>
    <xf numFmtId="4" fontId="35" fillId="0" borderId="13" xfId="43" applyNumberFormat="1" applyFont="1" applyBorder="1"/>
    <xf numFmtId="0" fontId="34" fillId="0" borderId="14" xfId="43" applyFont="1" applyBorder="1"/>
    <xf numFmtId="0" fontId="34" fillId="0" borderId="15" xfId="43" applyFont="1" applyBorder="1"/>
    <xf numFmtId="0" fontId="8" fillId="0" borderId="0" xfId="40" applyFont="1" applyFill="1" applyAlignment="1">
      <alignment horizontal="left" vertical="top"/>
    </xf>
    <xf numFmtId="0" fontId="8" fillId="0" borderId="0" xfId="40" applyFont="1" applyFill="1" applyAlignment="1">
      <alignment horizontal="left" vertical="top" wrapText="1"/>
    </xf>
    <xf numFmtId="167" fontId="8" fillId="0" borderId="0" xfId="40" applyNumberFormat="1" applyFont="1" applyFill="1" applyAlignment="1">
      <alignment horizontal="left" vertical="top" wrapText="1"/>
    </xf>
    <xf numFmtId="167" fontId="8" fillId="0" borderId="0" xfId="40" applyNumberFormat="1" applyFont="1" applyFill="1" applyAlignment="1">
      <alignment horizontal="left" vertical="top"/>
    </xf>
    <xf numFmtId="0" fontId="0" fillId="0" borderId="2" xfId="0" applyBorder="1" applyAlignment="1">
      <alignment horizontal="left"/>
    </xf>
    <xf numFmtId="0" fontId="0" fillId="0" borderId="2" xfId="0" applyBorder="1" applyAlignment="1">
      <alignment horizontal="center" vertical="center"/>
    </xf>
    <xf numFmtId="0" fontId="0" fillId="0" borderId="2" xfId="0" applyBorder="1" applyAlignment="1">
      <alignment horizontal="center" vertical="center" wrapText="1"/>
    </xf>
    <xf numFmtId="0" fontId="0" fillId="43" borderId="2" xfId="0" applyFill="1" applyBorder="1" applyAlignment="1">
      <alignment horizontal="center" vertical="center" wrapText="1"/>
    </xf>
    <xf numFmtId="0" fontId="0" fillId="43" borderId="2" xfId="0" applyFill="1" applyBorder="1" applyAlignment="1">
      <alignment horizontal="center" vertical="center"/>
    </xf>
    <xf numFmtId="4" fontId="48" fillId="0" borderId="2" xfId="0" applyNumberFormat="1" applyFont="1" applyBorder="1" applyAlignment="1">
      <alignment horizontal="center" vertical="center"/>
    </xf>
    <xf numFmtId="170" fontId="0" fillId="0" borderId="2" xfId="0" applyNumberFormat="1" applyBorder="1" applyAlignment="1">
      <alignment horizontal="center" vertical="center"/>
    </xf>
    <xf numFmtId="4" fontId="0" fillId="0" borderId="2" xfId="0" applyNumberFormat="1" applyBorder="1" applyAlignment="1">
      <alignment horizontal="center" vertical="center"/>
    </xf>
    <xf numFmtId="168" fontId="0" fillId="0" borderId="2" xfId="0" applyNumberFormat="1" applyBorder="1" applyAlignment="1">
      <alignment horizontal="center" vertical="center"/>
    </xf>
    <xf numFmtId="4" fontId="0" fillId="43" borderId="2" xfId="0" applyNumberFormat="1" applyFill="1" applyBorder="1" applyAlignment="1">
      <alignment horizontal="center" vertical="center"/>
    </xf>
    <xf numFmtId="0" fontId="49" fillId="0" borderId="2" xfId="0" applyFont="1" applyBorder="1"/>
    <xf numFmtId="4" fontId="50" fillId="0" borderId="2" xfId="0" applyNumberFormat="1" applyFont="1" applyBorder="1" applyAlignment="1">
      <alignment horizontal="center" vertical="center"/>
    </xf>
    <xf numFmtId="170" fontId="49" fillId="0" borderId="2" xfId="0" applyNumberFormat="1" applyFont="1" applyBorder="1" applyAlignment="1">
      <alignment horizontal="center" vertical="center"/>
    </xf>
    <xf numFmtId="4" fontId="49" fillId="43" borderId="2" xfId="0" applyNumberFormat="1" applyFont="1" applyFill="1" applyBorder="1" applyAlignment="1">
      <alignment horizontal="center" vertical="center"/>
    </xf>
    <xf numFmtId="170" fontId="0" fillId="0" borderId="0" xfId="0" applyNumberFormat="1"/>
    <xf numFmtId="170" fontId="18" fillId="0" borderId="2" xfId="0" applyNumberFormat="1" applyFont="1" applyFill="1" applyBorder="1" applyAlignment="1">
      <alignment horizontal="center" vertical="center" wrapText="1"/>
    </xf>
    <xf numFmtId="170" fontId="8" fillId="0" borderId="2" xfId="0" applyNumberFormat="1" applyFont="1" applyFill="1" applyBorder="1" applyAlignment="1">
      <alignment horizontal="center" vertical="center" wrapText="1"/>
    </xf>
    <xf numFmtId="170" fontId="14" fillId="0" borderId="2" xfId="0" applyNumberFormat="1" applyFont="1" applyFill="1" applyBorder="1" applyAlignment="1">
      <alignment horizontal="center" vertical="center" wrapText="1"/>
    </xf>
    <xf numFmtId="170" fontId="8" fillId="0" borderId="0" xfId="0" applyNumberFormat="1" applyFont="1"/>
    <xf numFmtId="166" fontId="8" fillId="0" borderId="0" xfId="0" applyNumberFormat="1" applyFont="1"/>
    <xf numFmtId="49" fontId="14" fillId="0" borderId="2" xfId="0" applyNumberFormat="1" applyFont="1" applyFill="1" applyBorder="1" applyAlignment="1">
      <alignment horizontal="left" vertical="center" wrapText="1"/>
    </xf>
    <xf numFmtId="49" fontId="14" fillId="0" borderId="2" xfId="0" applyNumberFormat="1" applyFont="1" applyFill="1" applyBorder="1" applyAlignment="1">
      <alignment vertical="center" wrapText="1"/>
    </xf>
    <xf numFmtId="49" fontId="14" fillId="0" borderId="2" xfId="0" applyNumberFormat="1" applyFont="1" applyFill="1" applyBorder="1" applyAlignment="1">
      <alignment vertical="center" textRotation="90" wrapText="1"/>
    </xf>
    <xf numFmtId="49" fontId="42" fillId="0" borderId="3" xfId="50" applyNumberFormat="1" applyFont="1" applyBorder="1" applyAlignment="1">
      <alignment vertical="center" wrapText="1"/>
    </xf>
    <xf numFmtId="2" fontId="29" fillId="0" borderId="2" xfId="0" applyNumberFormat="1" applyFont="1" applyFill="1" applyBorder="1" applyAlignment="1"/>
    <xf numFmtId="170" fontId="14" fillId="0" borderId="2" xfId="0" applyNumberFormat="1" applyFont="1" applyFill="1" applyBorder="1" applyAlignment="1">
      <alignment vertical="center"/>
    </xf>
    <xf numFmtId="170" fontId="29" fillId="0" borderId="2" xfId="0" applyNumberFormat="1" applyFont="1" applyFill="1" applyBorder="1" applyAlignment="1"/>
    <xf numFmtId="49" fontId="42" fillId="0" borderId="3" xfId="50" applyNumberFormat="1" applyFont="1" applyFill="1" applyBorder="1" applyAlignment="1">
      <alignment vertical="center" wrapText="1"/>
    </xf>
    <xf numFmtId="0" fontId="34" fillId="0" borderId="2" xfId="43" applyFont="1" applyBorder="1" applyAlignment="1">
      <alignment horizontal="center" vertical="center" wrapText="1"/>
    </xf>
    <xf numFmtId="0" fontId="34" fillId="0" borderId="2" xfId="43" applyFont="1" applyBorder="1" applyAlignment="1">
      <alignment horizontal="center" vertical="center" wrapText="1"/>
    </xf>
    <xf numFmtId="0" fontId="35" fillId="0" borderId="2" xfId="43" applyFont="1" applyBorder="1" applyAlignment="1">
      <alignment horizontal="center" vertical="center" wrapText="1"/>
    </xf>
    <xf numFmtId="0" fontId="35" fillId="43" borderId="2" xfId="43" applyFont="1" applyFill="1" applyBorder="1" applyAlignment="1">
      <alignment horizontal="center" vertical="center" wrapText="1"/>
    </xf>
    <xf numFmtId="0" fontId="34" fillId="0" borderId="2" xfId="43" applyFont="1" applyBorder="1" applyAlignment="1">
      <alignment horizontal="left" vertical="center" wrapText="1"/>
    </xf>
    <xf numFmtId="3" fontId="34" fillId="0" borderId="2" xfId="43" applyNumberFormat="1" applyFont="1" applyBorder="1" applyAlignment="1">
      <alignment horizontal="center" vertical="center"/>
    </xf>
    <xf numFmtId="170" fontId="34" fillId="0" borderId="2" xfId="43" applyNumberFormat="1" applyFont="1" applyBorder="1" applyAlignment="1">
      <alignment horizontal="center" vertical="center"/>
    </xf>
    <xf numFmtId="10" fontId="34" fillId="0" borderId="2" xfId="59" applyNumberFormat="1" applyFont="1" applyBorder="1" applyAlignment="1">
      <alignment horizontal="center" vertical="center"/>
    </xf>
    <xf numFmtId="49" fontId="34" fillId="0" borderId="2" xfId="59" applyNumberFormat="1" applyFont="1" applyBorder="1" applyAlignment="1">
      <alignment horizontal="center" vertical="center"/>
    </xf>
    <xf numFmtId="4" fontId="34" fillId="0" borderId="2" xfId="43" applyNumberFormat="1" applyFont="1" applyBorder="1" applyAlignment="1">
      <alignment horizontal="center" vertical="center"/>
    </xf>
    <xf numFmtId="4" fontId="27" fillId="0" borderId="2" xfId="43" applyNumberFormat="1" applyFont="1" applyBorder="1" applyAlignment="1">
      <alignment horizontal="center" vertical="center"/>
    </xf>
    <xf numFmtId="170" fontId="27" fillId="0" borderId="2" xfId="43" applyNumberFormat="1" applyFont="1" applyBorder="1" applyAlignment="1">
      <alignment horizontal="center" vertical="center"/>
    </xf>
    <xf numFmtId="0" fontId="34" fillId="43" borderId="2" xfId="43" applyFont="1" applyFill="1" applyBorder="1" applyAlignment="1">
      <alignment horizontal="center" vertical="center" wrapText="1"/>
    </xf>
    <xf numFmtId="170" fontId="35" fillId="43" borderId="2" xfId="43" applyNumberFormat="1" applyFont="1" applyFill="1" applyBorder="1" applyAlignment="1">
      <alignment horizontal="center" vertical="center" wrapText="1"/>
    </xf>
    <xf numFmtId="4" fontId="34" fillId="43" borderId="2" xfId="43" applyNumberFormat="1" applyFont="1" applyFill="1" applyBorder="1" applyAlignment="1">
      <alignment horizontal="center" vertical="center" wrapText="1"/>
    </xf>
    <xf numFmtId="170" fontId="34" fillId="43" borderId="2" xfId="43" applyNumberFormat="1" applyFont="1" applyFill="1" applyBorder="1" applyAlignment="1">
      <alignment horizontal="center" vertical="center" wrapText="1"/>
    </xf>
    <xf numFmtId="0" fontId="59" fillId="0" borderId="0" xfId="0" applyFont="1"/>
    <xf numFmtId="0" fontId="16" fillId="0" borderId="2" xfId="0" applyFont="1" applyBorder="1" applyAlignment="1">
      <alignment horizontal="center" vertical="center"/>
    </xf>
    <xf numFmtId="0" fontId="8" fillId="0" borderId="0" xfId="43" applyFont="1" applyAlignment="1">
      <alignment horizontal="right" vertical="center" wrapText="1"/>
    </xf>
    <xf numFmtId="0" fontId="8" fillId="0" borderId="0" xfId="43" applyFont="1" applyAlignment="1">
      <alignment horizontal="right" vertical="center"/>
    </xf>
    <xf numFmtId="0" fontId="8" fillId="0" borderId="0" xfId="0" applyFont="1" applyAlignment="1">
      <alignment horizontal="right"/>
    </xf>
    <xf numFmtId="0" fontId="25" fillId="0" borderId="0" xfId="43" applyFont="1" applyAlignment="1">
      <alignment horizontal="right" vertical="center"/>
    </xf>
    <xf numFmtId="0" fontId="10" fillId="0" borderId="0" xfId="43" applyFont="1" applyAlignment="1">
      <alignment horizontal="right" vertical="center"/>
    </xf>
    <xf numFmtId="0" fontId="10" fillId="0" borderId="0" xfId="0" applyFont="1" applyAlignment="1">
      <alignment horizontal="right"/>
    </xf>
    <xf numFmtId="0" fontId="26" fillId="0" borderId="0" xfId="0" applyFont="1" applyAlignment="1"/>
    <xf numFmtId="0" fontId="25" fillId="0" borderId="0" xfId="0" applyFont="1" applyAlignment="1">
      <alignment horizontal="right" vertical="center"/>
    </xf>
    <xf numFmtId="0" fontId="25" fillId="0" borderId="0" xfId="43" applyFont="1" applyAlignment="1">
      <alignment vertical="center" wrapText="1"/>
    </xf>
    <xf numFmtId="0" fontId="25" fillId="0" borderId="0" xfId="43" applyFont="1" applyAlignment="1">
      <alignment horizontal="right" vertical="center" wrapText="1"/>
    </xf>
    <xf numFmtId="0" fontId="18" fillId="34" borderId="0" xfId="0" applyFont="1" applyFill="1" applyAlignment="1">
      <alignment horizontal="center" vertical="center"/>
    </xf>
    <xf numFmtId="0" fontId="14" fillId="0" borderId="0" xfId="0" applyFont="1" applyAlignment="1">
      <alignment horizontal="center" vertical="top"/>
    </xf>
    <xf numFmtId="0" fontId="18" fillId="0" borderId="0" xfId="0" applyFont="1" applyAlignment="1">
      <alignment horizontal="center" vertical="top"/>
    </xf>
    <xf numFmtId="0" fontId="18" fillId="0" borderId="0" xfId="0" applyFont="1" applyAlignment="1">
      <alignment horizontal="center" vertical="center"/>
    </xf>
    <xf numFmtId="0" fontId="8" fillId="0" borderId="0" xfId="43" applyFont="1" applyAlignment="1">
      <alignment horizontal="right" vertical="center" wrapText="1"/>
    </xf>
    <xf numFmtId="170" fontId="14" fillId="0" borderId="2"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170" fontId="14" fillId="0" borderId="2" xfId="0" applyNumberFormat="1" applyFont="1" applyFill="1" applyBorder="1" applyAlignment="1">
      <alignment horizontal="center"/>
    </xf>
    <xf numFmtId="2" fontId="29" fillId="0" borderId="2" xfId="0" applyNumberFormat="1" applyFont="1" applyFill="1" applyBorder="1" applyAlignment="1">
      <alignment horizontal="center"/>
    </xf>
    <xf numFmtId="170" fontId="29" fillId="0" borderId="2" xfId="0" applyNumberFormat="1" applyFont="1" applyFill="1" applyBorder="1" applyAlignment="1">
      <alignment horizontal="center"/>
    </xf>
    <xf numFmtId="0" fontId="14" fillId="0" borderId="16" xfId="0" applyFont="1" applyFill="1" applyBorder="1" applyAlignment="1">
      <alignment horizontal="center" vertical="center" textRotation="90" wrapText="1"/>
    </xf>
    <xf numFmtId="0" fontId="14" fillId="0" borderId="17" xfId="0" applyFont="1" applyFill="1" applyBorder="1" applyAlignment="1">
      <alignment horizontal="center" vertical="center" textRotation="90" wrapText="1"/>
    </xf>
    <xf numFmtId="0" fontId="14" fillId="0" borderId="5" xfId="0" applyFont="1" applyFill="1" applyBorder="1" applyAlignment="1">
      <alignment horizontal="center" vertical="center" textRotation="90" wrapText="1"/>
    </xf>
    <xf numFmtId="0" fontId="14" fillId="0" borderId="2" xfId="0" applyFont="1" applyFill="1" applyBorder="1" applyAlignment="1">
      <alignment horizontal="center" vertical="center" textRotation="90" wrapText="1"/>
    </xf>
    <xf numFmtId="0" fontId="28" fillId="0" borderId="0" xfId="0" applyFont="1" applyAlignment="1">
      <alignment horizontal="center"/>
    </xf>
    <xf numFmtId="0" fontId="51" fillId="0" borderId="0" xfId="0" applyFont="1" applyAlignment="1">
      <alignment horizontal="center"/>
    </xf>
    <xf numFmtId="49" fontId="29" fillId="0" borderId="2" xfId="0" applyNumberFormat="1" applyFont="1" applyFill="1" applyBorder="1" applyAlignment="1">
      <alignment horizontal="center" vertical="center" wrapText="1"/>
    </xf>
    <xf numFmtId="49" fontId="29" fillId="0" borderId="2" xfId="0" applyNumberFormat="1" applyFont="1" applyFill="1" applyBorder="1" applyAlignment="1">
      <alignment horizontal="left"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6" xfId="0" applyFont="1" applyFill="1" applyBorder="1" applyAlignment="1">
      <alignment horizontal="center" vertical="center"/>
    </xf>
    <xf numFmtId="49" fontId="29" fillId="0" borderId="3" xfId="0" applyNumberFormat="1" applyFont="1" applyFill="1" applyBorder="1" applyAlignment="1">
      <alignment horizontal="left" vertical="center" wrapText="1"/>
    </xf>
    <xf numFmtId="49" fontId="29" fillId="0" borderId="6" xfId="0" applyNumberFormat="1" applyFont="1" applyFill="1" applyBorder="1" applyAlignment="1">
      <alignment horizontal="left"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5" xfId="0" applyFont="1" applyFill="1" applyBorder="1" applyAlignment="1">
      <alignment horizontal="center" vertical="center" wrapText="1"/>
    </xf>
    <xf numFmtId="49" fontId="29" fillId="0" borderId="3" xfId="0" applyNumberFormat="1" applyFont="1" applyFill="1" applyBorder="1" applyAlignment="1">
      <alignment horizontal="left" vertical="center"/>
    </xf>
    <xf numFmtId="49" fontId="29" fillId="0" borderId="6" xfId="0" applyNumberFormat="1" applyFont="1" applyFill="1" applyBorder="1" applyAlignment="1">
      <alignment horizontal="left" vertical="center"/>
    </xf>
    <xf numFmtId="0" fontId="29" fillId="0" borderId="2" xfId="0" applyFont="1" applyFill="1" applyBorder="1" applyAlignment="1">
      <alignment horizontal="left"/>
    </xf>
    <xf numFmtId="0" fontId="14" fillId="0" borderId="3"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9" fillId="0" borderId="3" xfId="0" applyFont="1" applyFill="1" applyBorder="1" applyAlignment="1">
      <alignment horizontal="left"/>
    </xf>
    <xf numFmtId="0" fontId="29" fillId="0" borderId="6" xfId="0" applyFont="1" applyFill="1" applyBorder="1" applyAlignment="1">
      <alignment horizontal="left"/>
    </xf>
    <xf numFmtId="0" fontId="14" fillId="0" borderId="18"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0" xfId="0" applyFont="1" applyFill="1" applyBorder="1" applyAlignment="1">
      <alignment horizontal="center" vertical="center"/>
    </xf>
    <xf numFmtId="49" fontId="14" fillId="0" borderId="2" xfId="0" applyNumberFormat="1" applyFont="1" applyFill="1" applyBorder="1" applyAlignment="1">
      <alignment horizontal="center" vertical="center"/>
    </xf>
    <xf numFmtId="0" fontId="19" fillId="0" borderId="0" xfId="0" applyFont="1" applyAlignment="1">
      <alignment horizontal="center" vertical="top"/>
    </xf>
    <xf numFmtId="0" fontId="28" fillId="0" borderId="0" xfId="0" applyFont="1" applyFill="1" applyAlignment="1">
      <alignment horizontal="center"/>
    </xf>
    <xf numFmtId="0" fontId="14" fillId="0" borderId="1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5" xfId="0"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0" fontId="29" fillId="0" borderId="2" xfId="0" applyFont="1" applyFill="1" applyBorder="1" applyAlignment="1">
      <alignment horizontal="center"/>
    </xf>
    <xf numFmtId="0" fontId="25" fillId="0" borderId="0" xfId="43" applyFont="1" applyAlignment="1">
      <alignment horizontal="right" vertical="center" wrapText="1"/>
    </xf>
    <xf numFmtId="0" fontId="52" fillId="0" borderId="0" xfId="0" applyFont="1" applyBorder="1" applyAlignment="1">
      <alignment horizontal="center"/>
    </xf>
    <xf numFmtId="49" fontId="15" fillId="34" borderId="18" xfId="0" applyNumberFormat="1" applyFont="1" applyFill="1" applyBorder="1" applyAlignment="1">
      <alignment horizontal="center" vertical="center"/>
    </xf>
    <xf numFmtId="49" fontId="15" fillId="34" borderId="7" xfId="0" applyNumberFormat="1" applyFont="1" applyFill="1" applyBorder="1" applyAlignment="1">
      <alignment horizontal="center" vertical="center"/>
    </xf>
    <xf numFmtId="0" fontId="16" fillId="34" borderId="18" xfId="0" applyFont="1" applyFill="1" applyBorder="1" applyAlignment="1">
      <alignment horizontal="center" vertical="center"/>
    </xf>
    <xf numFmtId="0" fontId="16" fillId="34" borderId="19" xfId="0" applyFont="1" applyFill="1" applyBorder="1" applyAlignment="1">
      <alignment horizontal="center" vertical="center"/>
    </xf>
    <xf numFmtId="0" fontId="16" fillId="34" borderId="7" xfId="0" applyFont="1" applyFill="1" applyBorder="1" applyAlignment="1">
      <alignment horizontal="center" vertical="center"/>
    </xf>
    <xf numFmtId="0" fontId="12" fillId="0" borderId="0" xfId="0" applyFont="1" applyBorder="1" applyAlignment="1">
      <alignment horizontal="center" vertical="top"/>
    </xf>
    <xf numFmtId="0" fontId="15" fillId="34" borderId="3" xfId="0" applyFont="1" applyFill="1" applyBorder="1" applyAlignment="1">
      <alignment horizontal="center" vertical="top"/>
    </xf>
    <xf numFmtId="0" fontId="15" fillId="34" borderId="21" xfId="0" applyFont="1" applyFill="1" applyBorder="1" applyAlignment="1">
      <alignment horizontal="center" vertical="top"/>
    </xf>
    <xf numFmtId="0" fontId="15" fillId="34" borderId="6" xfId="0" applyFont="1" applyFill="1" applyBorder="1" applyAlignment="1">
      <alignment horizontal="center" vertical="top"/>
    </xf>
    <xf numFmtId="0" fontId="39" fillId="34" borderId="3" xfId="0" applyFont="1" applyFill="1" applyBorder="1" applyAlignment="1">
      <alignment horizontal="center" vertical="center"/>
    </xf>
    <xf numFmtId="0" fontId="39" fillId="34" borderId="21" xfId="0" applyFont="1" applyFill="1" applyBorder="1" applyAlignment="1">
      <alignment horizontal="center" vertical="center"/>
    </xf>
    <xf numFmtId="0" fontId="39" fillId="34" borderId="6" xfId="0" applyFont="1" applyFill="1" applyBorder="1" applyAlignment="1">
      <alignment horizontal="center" vertical="center"/>
    </xf>
    <xf numFmtId="0" fontId="15" fillId="34" borderId="3" xfId="0" applyFont="1" applyFill="1" applyBorder="1" applyAlignment="1">
      <alignment horizontal="center" vertical="center"/>
    </xf>
    <xf numFmtId="0" fontId="15" fillId="34" borderId="21" xfId="0" applyFont="1" applyFill="1" applyBorder="1" applyAlignment="1">
      <alignment horizontal="center" vertical="center"/>
    </xf>
    <xf numFmtId="0" fontId="15" fillId="34" borderId="6" xfId="0" applyFont="1" applyFill="1" applyBorder="1" applyAlignment="1">
      <alignment horizontal="center" vertical="center"/>
    </xf>
    <xf numFmtId="0" fontId="20" fillId="0" borderId="0" xfId="0" applyFont="1" applyAlignment="1">
      <alignment horizontal="center"/>
    </xf>
    <xf numFmtId="0" fontId="16" fillId="34" borderId="2" xfId="0" applyFont="1" applyFill="1" applyBorder="1" applyAlignment="1">
      <alignment horizontal="center" vertical="center"/>
    </xf>
    <xf numFmtId="0" fontId="16" fillId="34" borderId="18" xfId="0" applyFont="1" applyFill="1" applyBorder="1" applyAlignment="1">
      <alignment horizontal="center" vertical="center" wrapText="1"/>
    </xf>
    <xf numFmtId="0" fontId="16" fillId="34" borderId="19" xfId="0" applyFont="1" applyFill="1" applyBorder="1" applyAlignment="1">
      <alignment horizontal="center" vertical="center" wrapText="1"/>
    </xf>
    <xf numFmtId="0" fontId="16" fillId="34" borderId="7" xfId="0" applyFont="1" applyFill="1" applyBorder="1" applyAlignment="1">
      <alignment horizontal="center" vertical="center" wrapText="1"/>
    </xf>
    <xf numFmtId="0" fontId="20" fillId="34" borderId="0" xfId="0" applyFont="1" applyFill="1" applyAlignment="1">
      <alignment horizontal="center"/>
    </xf>
    <xf numFmtId="49" fontId="16" fillId="0" borderId="3" xfId="0" applyNumberFormat="1" applyFont="1" applyFill="1" applyBorder="1" applyAlignment="1">
      <alignment horizontal="center" vertical="center"/>
    </xf>
    <xf numFmtId="49" fontId="16" fillId="0" borderId="21" xfId="0" applyNumberFormat="1" applyFont="1" applyFill="1" applyBorder="1" applyAlignment="1">
      <alignment horizontal="center" vertical="center"/>
    </xf>
    <xf numFmtId="49" fontId="16" fillId="0" borderId="6" xfId="0" applyNumberFormat="1" applyFont="1" applyFill="1" applyBorder="1" applyAlignment="1">
      <alignment horizontal="center" vertical="center"/>
    </xf>
    <xf numFmtId="0" fontId="15" fillId="34" borderId="18" xfId="0" applyFont="1" applyFill="1" applyBorder="1" applyAlignment="1">
      <alignment horizontal="left" vertical="center" wrapText="1"/>
    </xf>
    <xf numFmtId="0" fontId="15" fillId="34" borderId="7" xfId="0" applyFont="1" applyFill="1" applyBorder="1" applyAlignment="1">
      <alignment horizontal="left" vertical="center" wrapText="1"/>
    </xf>
    <xf numFmtId="0" fontId="15" fillId="34" borderId="18" xfId="0" applyNumberFormat="1" applyFont="1" applyFill="1" applyBorder="1" applyAlignment="1">
      <alignment horizontal="center" vertical="center"/>
    </xf>
    <xf numFmtId="2" fontId="15" fillId="34" borderId="3" xfId="0" applyNumberFormat="1" applyFont="1" applyFill="1" applyBorder="1" applyAlignment="1">
      <alignment horizontal="center" vertical="center"/>
    </xf>
    <xf numFmtId="2" fontId="15" fillId="34" borderId="21" xfId="0" applyNumberFormat="1" applyFont="1" applyFill="1" applyBorder="1" applyAlignment="1">
      <alignment horizontal="center" vertical="center"/>
    </xf>
    <xf numFmtId="2" fontId="15" fillId="34" borderId="6" xfId="0" applyNumberFormat="1" applyFont="1" applyFill="1" applyBorder="1" applyAlignment="1">
      <alignment horizontal="center" vertical="center"/>
    </xf>
    <xf numFmtId="0" fontId="16" fillId="34" borderId="16" xfId="0" applyFont="1" applyFill="1" applyBorder="1" applyAlignment="1">
      <alignment horizontal="center" vertical="center" wrapText="1"/>
    </xf>
    <xf numFmtId="0" fontId="16" fillId="34" borderId="17" xfId="0" applyFont="1" applyFill="1" applyBorder="1" applyAlignment="1">
      <alignment horizontal="center" vertical="center" wrapText="1"/>
    </xf>
    <xf numFmtId="0" fontId="16" fillId="34" borderId="5"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8" fillId="0" borderId="0" xfId="0" applyFont="1" applyAlignment="1">
      <alignment horizontal="center" wrapText="1"/>
    </xf>
    <xf numFmtId="0" fontId="38" fillId="34" borderId="20" xfId="39" applyFont="1" applyFill="1" applyBorder="1" applyAlignment="1">
      <alignment horizontal="center" vertical="top" wrapText="1"/>
    </xf>
    <xf numFmtId="0" fontId="23" fillId="34" borderId="3" xfId="39" applyFont="1" applyFill="1" applyBorder="1" applyAlignment="1">
      <alignment horizontal="center" wrapText="1"/>
    </xf>
    <xf numFmtId="0" fontId="23" fillId="34" borderId="6" xfId="39" applyFont="1" applyFill="1" applyBorder="1" applyAlignment="1">
      <alignment horizontal="center" wrapText="1"/>
    </xf>
    <xf numFmtId="0" fontId="22" fillId="0" borderId="16" xfId="39" applyFont="1" applyBorder="1" applyAlignment="1">
      <alignment horizontal="center" vertical="center" wrapText="1"/>
    </xf>
    <xf numFmtId="0" fontId="22" fillId="0" borderId="17" xfId="39" applyFont="1" applyBorder="1" applyAlignment="1">
      <alignment horizontal="center" vertical="center" wrapText="1"/>
    </xf>
    <xf numFmtId="0" fontId="22" fillId="0" borderId="5" xfId="39" applyFont="1" applyBorder="1" applyAlignment="1">
      <alignment horizontal="center" vertical="center" wrapText="1"/>
    </xf>
    <xf numFmtId="0" fontId="23" fillId="34" borderId="16" xfId="39" applyFont="1" applyFill="1" applyBorder="1" applyAlignment="1">
      <alignment horizontal="center" vertical="center" wrapText="1"/>
    </xf>
    <xf numFmtId="0" fontId="23" fillId="34" borderId="5" xfId="39" applyFont="1" applyFill="1" applyBorder="1" applyAlignment="1">
      <alignment horizontal="center" vertical="center" wrapText="1"/>
    </xf>
    <xf numFmtId="0" fontId="23" fillId="34" borderId="3" xfId="39" applyFont="1" applyFill="1" applyBorder="1" applyAlignment="1">
      <alignment horizontal="center" vertical="center" wrapText="1"/>
    </xf>
    <xf numFmtId="0" fontId="23" fillId="34" borderId="21" xfId="39" applyFont="1" applyFill="1" applyBorder="1" applyAlignment="1">
      <alignment horizontal="center" vertical="center" wrapText="1"/>
    </xf>
    <xf numFmtId="0" fontId="23" fillId="34" borderId="6" xfId="39" applyFont="1" applyFill="1" applyBorder="1" applyAlignment="1">
      <alignment horizontal="center" vertical="center" wrapText="1"/>
    </xf>
    <xf numFmtId="0" fontId="27" fillId="0" borderId="16" xfId="39" applyFont="1" applyBorder="1" applyAlignment="1">
      <alignment horizontal="center" vertical="center" wrapText="1"/>
    </xf>
    <xf numFmtId="0" fontId="27" fillId="0" borderId="17" xfId="39" applyFont="1" applyBorder="1" applyAlignment="1">
      <alignment horizontal="center" vertical="center" wrapText="1"/>
    </xf>
    <xf numFmtId="0" fontId="27" fillId="0" borderId="5" xfId="39" applyFont="1" applyBorder="1" applyAlignment="1">
      <alignment horizontal="center" vertical="center" wrapText="1"/>
    </xf>
    <xf numFmtId="0" fontId="53" fillId="0" borderId="16" xfId="39" applyFont="1" applyBorder="1" applyAlignment="1">
      <alignment horizontal="center" vertical="center" wrapText="1"/>
    </xf>
    <xf numFmtId="0" fontId="53" fillId="0" borderId="17" xfId="39" applyFont="1" applyBorder="1" applyAlignment="1">
      <alignment horizontal="center" vertical="center" wrapText="1"/>
    </xf>
    <xf numFmtId="0" fontId="53" fillId="0" borderId="5" xfId="39" applyFont="1" applyBorder="1" applyAlignment="1">
      <alignment horizontal="center" vertical="center" wrapText="1"/>
    </xf>
    <xf numFmtId="0" fontId="18" fillId="0" borderId="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6" xfId="0" applyFont="1" applyBorder="1" applyAlignment="1">
      <alignment horizontal="center" vertical="center" wrapText="1"/>
    </xf>
    <xf numFmtId="0" fontId="44" fillId="0" borderId="18" xfId="0" applyFont="1" applyBorder="1" applyAlignment="1">
      <alignment horizontal="center" vertical="top" wrapText="1"/>
    </xf>
    <xf numFmtId="0" fontId="44" fillId="0" borderId="4" xfId="0" applyFont="1" applyBorder="1" applyAlignment="1">
      <alignment horizontal="center" vertical="top" wrapText="1"/>
    </xf>
    <xf numFmtId="0" fontId="44" fillId="0" borderId="7" xfId="0" applyFont="1" applyBorder="1" applyAlignment="1">
      <alignment horizontal="center" vertical="top" wrapText="1"/>
    </xf>
    <xf numFmtId="0" fontId="44" fillId="0" borderId="20" xfId="0" applyFont="1" applyBorder="1" applyAlignment="1">
      <alignment horizontal="center" vertical="top" wrapText="1"/>
    </xf>
    <xf numFmtId="0" fontId="44" fillId="0" borderId="3" xfId="0" applyFont="1" applyBorder="1" applyAlignment="1">
      <alignment horizontal="center" vertical="center" wrapText="1"/>
    </xf>
    <xf numFmtId="0" fontId="44" fillId="0" borderId="21" xfId="0" applyFont="1" applyBorder="1" applyAlignment="1">
      <alignment horizontal="center" vertical="center" wrapText="1"/>
    </xf>
    <xf numFmtId="0" fontId="18" fillId="34" borderId="0" xfId="39" applyFont="1" applyFill="1" applyBorder="1" applyAlignment="1">
      <alignment horizontal="center" vertical="top" wrapText="1"/>
    </xf>
    <xf numFmtId="0" fontId="18" fillId="34" borderId="20" xfId="39" applyFont="1" applyFill="1" applyBorder="1" applyAlignment="1">
      <alignment horizontal="center" vertical="top" wrapText="1"/>
    </xf>
    <xf numFmtId="0" fontId="8" fillId="34" borderId="0" xfId="39" applyFont="1" applyFill="1" applyBorder="1" applyAlignment="1">
      <alignment horizontal="center" vertical="top"/>
    </xf>
    <xf numFmtId="0" fontId="44" fillId="0" borderId="2" xfId="0" applyFont="1" applyBorder="1" applyAlignment="1">
      <alignment horizontal="center" vertical="center" wrapText="1"/>
    </xf>
    <xf numFmtId="0" fontId="44" fillId="0" borderId="3" xfId="0" applyFont="1" applyBorder="1" applyAlignment="1">
      <alignment horizontal="center" vertical="top" wrapText="1"/>
    </xf>
    <xf numFmtId="0" fontId="44" fillId="0" borderId="6" xfId="0" applyFont="1" applyBorder="1" applyAlignment="1">
      <alignment horizontal="center" vertical="top" wrapText="1"/>
    </xf>
    <xf numFmtId="0" fontId="8" fillId="0" borderId="0" xfId="0" applyFont="1" applyAlignment="1">
      <alignment horizontal="center" vertical="top" wrapText="1"/>
    </xf>
    <xf numFmtId="0" fontId="27" fillId="0" borderId="3" xfId="44" applyFont="1" applyBorder="1" applyAlignment="1">
      <alignment horizontal="center" vertical="center" wrapText="1"/>
    </xf>
    <xf numFmtId="0" fontId="27" fillId="0" borderId="6" xfId="44" applyFont="1" applyBorder="1" applyAlignment="1">
      <alignment horizontal="center" vertical="center" wrapText="1"/>
    </xf>
    <xf numFmtId="0" fontId="38" fillId="0" borderId="0" xfId="42" applyFont="1" applyFill="1" applyBorder="1" applyAlignment="1">
      <alignment horizontal="center" vertical="center" wrapText="1"/>
    </xf>
    <xf numFmtId="0" fontId="54" fillId="0" borderId="0" xfId="44" applyFont="1" applyAlignment="1">
      <alignment horizontal="left" wrapText="1"/>
    </xf>
    <xf numFmtId="0" fontId="35" fillId="0" borderId="24" xfId="43" applyFont="1" applyBorder="1" applyAlignment="1">
      <alignment horizontal="center" wrapText="1"/>
    </xf>
    <xf numFmtId="0" fontId="47" fillId="0" borderId="13" xfId="43" applyFont="1" applyBorder="1" applyAlignment="1">
      <alignment horizontal="center" wrapText="1"/>
    </xf>
    <xf numFmtId="0" fontId="55" fillId="0" borderId="25" xfId="43" applyFont="1" applyBorder="1" applyAlignment="1">
      <alignment horizontal="center"/>
    </xf>
    <xf numFmtId="0" fontId="55" fillId="0" borderId="8" xfId="43" applyFont="1" applyBorder="1" applyAlignment="1">
      <alignment horizontal="center"/>
    </xf>
    <xf numFmtId="0" fontId="34" fillId="0" borderId="12" xfId="43" applyFont="1" applyBorder="1" applyAlignment="1">
      <alignment horizontal="center" vertical="center" wrapText="1"/>
    </xf>
    <xf numFmtId="0" fontId="7" fillId="0" borderId="12" xfId="43" applyFont="1" applyBorder="1" applyAlignment="1">
      <alignment horizontal="center" vertical="center" wrapText="1"/>
    </xf>
    <xf numFmtId="0" fontId="34" fillId="0" borderId="2" xfId="43" applyFont="1" applyBorder="1" applyAlignment="1">
      <alignment horizontal="center" vertical="center" wrapText="1"/>
    </xf>
    <xf numFmtId="0" fontId="7" fillId="0" borderId="2" xfId="43" applyFont="1" applyBorder="1" applyAlignment="1">
      <alignment horizontal="center" vertical="center" wrapText="1"/>
    </xf>
    <xf numFmtId="0" fontId="34" fillId="0" borderId="2" xfId="43" applyFont="1" applyBorder="1" applyAlignment="1">
      <alignment horizontal="center" vertical="center"/>
    </xf>
    <xf numFmtId="0" fontId="7" fillId="0" borderId="2" xfId="43" applyFont="1" applyBorder="1" applyAlignment="1">
      <alignment horizontal="center" vertical="center"/>
    </xf>
    <xf numFmtId="0" fontId="49" fillId="0" borderId="20" xfId="0" applyFont="1" applyBorder="1" applyAlignment="1">
      <alignment horizontal="center" vertical="center"/>
    </xf>
    <xf numFmtId="0" fontId="44" fillId="0" borderId="20" xfId="0" applyFont="1" applyBorder="1" applyAlignment="1">
      <alignment horizontal="center"/>
    </xf>
  </cellXfs>
  <cellStyles count="61">
    <cellStyle name="20% - Акцент1" xfId="1"/>
    <cellStyle name="20% — акцент1" xfId="2"/>
    <cellStyle name="20% - Акцент2" xfId="3"/>
    <cellStyle name="20% — акцент2" xfId="4"/>
    <cellStyle name="20% - Акцент3" xfId="5"/>
    <cellStyle name="20% — акцент3" xfId="6"/>
    <cellStyle name="20% - Акцент4" xfId="7"/>
    <cellStyle name="20% — акцент4" xfId="8"/>
    <cellStyle name="20% - Акцент5" xfId="9"/>
    <cellStyle name="20% — акцент5" xfId="10"/>
    <cellStyle name="20% - Акцент6" xfId="11"/>
    <cellStyle name="20% — акцент6" xfId="12"/>
    <cellStyle name="40% - Акцент1" xfId="13"/>
    <cellStyle name="40% — акцент1" xfId="14"/>
    <cellStyle name="40% - Акцент2" xfId="15"/>
    <cellStyle name="40% — акцент2" xfId="16"/>
    <cellStyle name="40% - Акцент3" xfId="17"/>
    <cellStyle name="40% — акцент3" xfId="18"/>
    <cellStyle name="40% - Акцент4" xfId="19"/>
    <cellStyle name="40% — акцент4" xfId="20"/>
    <cellStyle name="40% - Акцент5" xfId="21"/>
    <cellStyle name="40% — акцент5" xfId="22"/>
    <cellStyle name="40% - Акцент6" xfId="23"/>
    <cellStyle name="40% — акцент6" xfId="24"/>
    <cellStyle name="60% - Акцент1" xfId="25"/>
    <cellStyle name="60% — акцент1" xfId="26"/>
    <cellStyle name="60% - Акцент2" xfId="27"/>
    <cellStyle name="60% — акцент2" xfId="28"/>
    <cellStyle name="60% - Акцент3" xfId="29"/>
    <cellStyle name="60% — акцент3" xfId="30"/>
    <cellStyle name="60% - Акцент4" xfId="31"/>
    <cellStyle name="60% — акцент4" xfId="32"/>
    <cellStyle name="60% - Акцент5" xfId="33"/>
    <cellStyle name="60% — акцент5" xfId="34"/>
    <cellStyle name="60% - Акцент6" xfId="35"/>
    <cellStyle name="60% — акцент6" xfId="36"/>
    <cellStyle name="Денежный 2" xfId="37"/>
    <cellStyle name="Обычный" xfId="0" builtinId="0"/>
    <cellStyle name="Обычный 10" xfId="38"/>
    <cellStyle name="Обычный 10 11" xfId="39"/>
    <cellStyle name="Обычный 10 2 2 3" xfId="40"/>
    <cellStyle name="Обычный 13 2" xfId="41"/>
    <cellStyle name="Обычный 13 4" xfId="42"/>
    <cellStyle name="Обычный 2" xfId="43"/>
    <cellStyle name="Обычный 2 2" xfId="44"/>
    <cellStyle name="Обычный 2 6" xfId="45"/>
    <cellStyle name="Обычный 3" xfId="46"/>
    <cellStyle name="Обычный 3 2" xfId="47"/>
    <cellStyle name="Обычный 3 2 3" xfId="48"/>
    <cellStyle name="Обычный 3 2 3 22" xfId="49"/>
    <cellStyle name="Обычный 3 3" xfId="50"/>
    <cellStyle name="Обычный 4" xfId="51"/>
    <cellStyle name="Обычный 4 2" xfId="52"/>
    <cellStyle name="Обычный 4 2 32" xfId="53"/>
    <cellStyle name="Обычный 4 5 2" xfId="54"/>
    <cellStyle name="Обычный 5" xfId="55"/>
    <cellStyle name="Обычный 5 2" xfId="56"/>
    <cellStyle name="Обычный 5 2 2" xfId="57"/>
    <cellStyle name="Обычный 6" xfId="58"/>
    <cellStyle name="Связанная ячейка" xfId="59" builtinId="24"/>
    <cellStyle name="Финансовый 2"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77\&#1086;&#1073;&#1084;&#1077;&#1085;\&#1054;&#1058;&#1063;&#1045;&#1058;&#1067;%20&#1080;%20&#1041;&#1070;&#1044;&#1046;&#1045;&#1058;&#1067;\&#1048;&#1053;&#1042;&#1045;&#1057;&#1058;&#1055;&#1056;&#1054;&#1043;&#1056;&#1040;&#1052;&#1052;&#1040;\&#1054;%20&#1082;&#1086;&#1088;&#1088;&#1077;&#1082;&#1090;&#1080;&#1088;&#1086;&#1074;&#1082;&#1077;%20&#1048;&#1055;%20&#1074;%202022%20&#1075;&#1086;&#1076;&#1091;%20&#1074;%20&#1084;&#1080;&#1085;%20&#1058;&#1101;&#1082;%20&#1080;%20&#1040;&#1058;&#1062;\&#1050;&#1086;&#1088;&#1088;&#1077;&#1082;&#1090;&#1080;&#1088;&#1086;&#1074;&#1082;&#1072;%20&#1080;&#1085;&#1074;&#1077;&#1089;&#1090;&#1080;&#1094;&#1080;&#1086;&#1085;&#1085;&#1086;&#1081;%20&#1087;&#1088;&#1086;&#1075;&#1088;&#1072;&#1084;&#1084;&#1099;%20(&#1089;%20&#1080;&#1079;&#1084;.&#1061;&#1074;&#1086;&#1089;&#1090;&#1086;&#1074;&#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5-ИП ТС корр (2)"/>
      <sheetName val="Перечень документов для утв. ИП"/>
      <sheetName val="№ 1-ИП ТС"/>
      <sheetName val="№ 2-ИП ТС корр"/>
      <sheetName val="№ 3-ИП ТС корр"/>
      <sheetName val="№ 4-ИП ТС корр"/>
      <sheetName val="№ 6-ИП ТС корр"/>
      <sheetName val="№ 6.1-ИП ТС"/>
      <sheetName val="№ 6.2-ИП ТС"/>
      <sheetName val="№ 5-ИП ТС корр"/>
      <sheetName val="Финплан утв."/>
      <sheetName val="Рекоменд форма"/>
      <sheetName val="смета 2023"/>
      <sheetName val="смета 2024"/>
      <sheetName val="материалы 23-24"/>
      <sheetName val="НМЦ"/>
      <sheetName val="факт 2022"/>
      <sheetName val="Финплан"/>
      <sheetName val="№ 6-ИП насос"/>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ow r="1">
          <cell r="J1" t="str">
            <v>Форма № 5-ИП ТС</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view="pageBreakPreview" zoomScale="90" zoomScaleSheetLayoutView="90" workbookViewId="0">
      <selection activeCell="G6" sqref="G6"/>
    </sheetView>
  </sheetViews>
  <sheetFormatPr defaultRowHeight="12.75" customHeight="1" x14ac:dyDescent="0.2"/>
  <cols>
    <col min="1" max="1" width="44" customWidth="1"/>
    <col min="2" max="2" width="52.5703125" customWidth="1"/>
  </cols>
  <sheetData>
    <row r="1" spans="1:2" ht="20.25" customHeight="1" x14ac:dyDescent="0.2">
      <c r="B1" s="351" t="s">
        <v>597</v>
      </c>
    </row>
    <row r="2" spans="1:2" ht="20.25" customHeight="1" x14ac:dyDescent="0.2">
      <c r="B2" s="352" t="s">
        <v>591</v>
      </c>
    </row>
    <row r="3" spans="1:2" ht="20.25" customHeight="1" x14ac:dyDescent="0.2">
      <c r="B3" s="352" t="s">
        <v>602</v>
      </c>
    </row>
    <row r="4" spans="1:2" ht="20.25" customHeight="1" x14ac:dyDescent="0.2"/>
    <row r="5" spans="1:2" ht="15.75" x14ac:dyDescent="0.25">
      <c r="A5" s="16"/>
      <c r="B5" s="353" t="s">
        <v>56</v>
      </c>
    </row>
    <row r="6" spans="1:2" x14ac:dyDescent="0.2">
      <c r="A6" s="16"/>
      <c r="B6" s="15"/>
    </row>
    <row r="7" spans="1:2" ht="15.75" x14ac:dyDescent="0.2">
      <c r="A7" s="361" t="s">
        <v>93</v>
      </c>
      <c r="B7" s="361"/>
    </row>
    <row r="8" spans="1:2" ht="15.75" x14ac:dyDescent="0.2">
      <c r="A8" s="361" t="s">
        <v>94</v>
      </c>
      <c r="B8" s="361"/>
    </row>
    <row r="9" spans="1:2" ht="15.75" x14ac:dyDescent="0.2">
      <c r="A9" s="364" t="s">
        <v>473</v>
      </c>
      <c r="B9" s="364"/>
    </row>
    <row r="10" spans="1:2" ht="15.75" x14ac:dyDescent="0.2">
      <c r="A10" s="362" t="s">
        <v>57</v>
      </c>
      <c r="B10" s="363"/>
    </row>
    <row r="12" spans="1:2" ht="45" customHeight="1" x14ac:dyDescent="0.2">
      <c r="A12" s="55" t="s">
        <v>95</v>
      </c>
      <c r="B12" s="17" t="s">
        <v>85</v>
      </c>
    </row>
    <row r="13" spans="1:2" x14ac:dyDescent="0.2">
      <c r="A13" s="55" t="s">
        <v>52</v>
      </c>
      <c r="B13" s="17" t="s">
        <v>86</v>
      </c>
    </row>
    <row r="14" spans="1:2" ht="18.75" customHeight="1" x14ac:dyDescent="0.2">
      <c r="A14" s="55" t="s">
        <v>53</v>
      </c>
      <c r="B14" s="32" t="s">
        <v>514</v>
      </c>
    </row>
    <row r="15" spans="1:2" ht="30.75" customHeight="1" x14ac:dyDescent="0.2">
      <c r="A15" s="55" t="s">
        <v>54</v>
      </c>
      <c r="B15" s="17" t="s">
        <v>572</v>
      </c>
    </row>
    <row r="16" spans="1:2" ht="33.75" customHeight="1" x14ac:dyDescent="0.2">
      <c r="A16" s="55" t="s">
        <v>103</v>
      </c>
      <c r="B16" s="17" t="s">
        <v>87</v>
      </c>
    </row>
    <row r="17" spans="1:2" ht="54" customHeight="1" x14ac:dyDescent="0.2">
      <c r="A17" s="55" t="s">
        <v>96</v>
      </c>
      <c r="B17" s="17" t="s">
        <v>88</v>
      </c>
    </row>
    <row r="18" spans="1:2" ht="51" x14ac:dyDescent="0.2">
      <c r="A18" s="55" t="s">
        <v>97</v>
      </c>
      <c r="B18" s="17" t="s">
        <v>89</v>
      </c>
    </row>
    <row r="19" spans="1:2" ht="39" customHeight="1" x14ac:dyDescent="0.2">
      <c r="A19" s="55" t="s">
        <v>98</v>
      </c>
      <c r="B19" s="17" t="s">
        <v>90</v>
      </c>
    </row>
    <row r="20" spans="1:2" ht="25.5" x14ac:dyDescent="0.2">
      <c r="A20" s="55" t="s">
        <v>99</v>
      </c>
      <c r="B20" s="17" t="s">
        <v>91</v>
      </c>
    </row>
    <row r="21" spans="1:2" ht="33" customHeight="1" x14ac:dyDescent="0.2">
      <c r="A21" s="55" t="s">
        <v>55</v>
      </c>
      <c r="B21" s="82" t="s">
        <v>227</v>
      </c>
    </row>
    <row r="22" spans="1:2" ht="39" customHeight="1" x14ac:dyDescent="0.2">
      <c r="A22" s="55" t="s">
        <v>100</v>
      </c>
      <c r="B22" s="83" t="s">
        <v>228</v>
      </c>
    </row>
    <row r="23" spans="1:2" ht="31.5" customHeight="1" x14ac:dyDescent="0.2">
      <c r="A23" s="55" t="s">
        <v>101</v>
      </c>
      <c r="B23" s="84" t="s">
        <v>595</v>
      </c>
    </row>
    <row r="24" spans="1:2" ht="33" customHeight="1" x14ac:dyDescent="0.2">
      <c r="A24" s="55" t="s">
        <v>102</v>
      </c>
      <c r="B24" s="86" t="s">
        <v>596</v>
      </c>
    </row>
  </sheetData>
  <mergeCells count="4">
    <mergeCell ref="A7:B7"/>
    <mergeCell ref="A8:B8"/>
    <mergeCell ref="A10:B10"/>
    <mergeCell ref="A9:B9"/>
  </mergeCells>
  <pageMargins left="1.1811020000000001" right="0.59055100000000005" top="0.59055100000000005" bottom="0.78740199999999982" header="0.31496099999999999" footer="0.31496099999999999"/>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2"/>
  <sheetViews>
    <sheetView zoomScale="70" workbookViewId="0">
      <selection activeCell="U32" sqref="U32"/>
    </sheetView>
  </sheetViews>
  <sheetFormatPr defaultRowHeight="12.75" customHeight="1" x14ac:dyDescent="0.2"/>
  <cols>
    <col min="4" max="4" width="12.7109375" customWidth="1"/>
    <col min="6" max="6" width="11.140625" customWidth="1"/>
    <col min="11" max="11" width="13.85546875" customWidth="1"/>
    <col min="12" max="12" width="10.7109375" customWidth="1"/>
    <col min="13" max="13" width="14.85546875" customWidth="1"/>
    <col min="15" max="15" width="11" customWidth="1"/>
  </cols>
  <sheetData>
    <row r="1" spans="1:15" ht="22.5" x14ac:dyDescent="0.3">
      <c r="A1" s="493">
        <v>2025</v>
      </c>
      <c r="B1" s="494"/>
      <c r="C1" s="494"/>
      <c r="D1" s="494"/>
      <c r="E1" s="494"/>
      <c r="F1" s="494"/>
      <c r="G1" s="494"/>
      <c r="H1" s="494"/>
      <c r="I1" s="494"/>
      <c r="J1" s="494"/>
      <c r="K1" s="494"/>
      <c r="L1" s="494"/>
      <c r="M1" s="494"/>
      <c r="N1" s="268"/>
      <c r="O1" s="269"/>
    </row>
    <row r="2" spans="1:15" ht="15" x14ac:dyDescent="0.25">
      <c r="A2" s="270"/>
      <c r="B2" s="271"/>
      <c r="C2" s="271"/>
      <c r="D2" s="271"/>
      <c r="E2" s="271"/>
      <c r="F2" s="271"/>
      <c r="G2" s="271"/>
      <c r="H2" s="271"/>
      <c r="I2" s="271"/>
      <c r="J2" s="271"/>
      <c r="K2" s="271"/>
      <c r="L2" s="271"/>
      <c r="M2" s="271"/>
      <c r="N2" s="271"/>
      <c r="O2" s="272"/>
    </row>
    <row r="3" spans="1:15" ht="18.75" x14ac:dyDescent="0.3">
      <c r="A3" s="273" t="s">
        <v>515</v>
      </c>
      <c r="B3" s="274"/>
      <c r="C3" s="274"/>
      <c r="D3" s="274"/>
      <c r="E3" s="274"/>
      <c r="F3" s="274"/>
      <c r="G3" s="274"/>
      <c r="H3" s="274"/>
      <c r="I3" s="274"/>
      <c r="J3" s="271"/>
      <c r="K3" s="271"/>
      <c r="L3" s="271"/>
      <c r="M3" s="271"/>
      <c r="N3" s="274"/>
      <c r="O3" s="275"/>
    </row>
    <row r="4" spans="1:15" ht="15" x14ac:dyDescent="0.25">
      <c r="A4" s="270"/>
      <c r="B4" s="271"/>
      <c r="C4" s="271"/>
      <c r="D4" s="271"/>
      <c r="E4" s="271"/>
      <c r="F4" s="271"/>
      <c r="G4" s="271"/>
      <c r="H4" s="271"/>
      <c r="I4" s="271"/>
      <c r="J4" s="271"/>
      <c r="K4" s="271" t="s">
        <v>516</v>
      </c>
      <c r="L4" s="271" t="s">
        <v>517</v>
      </c>
      <c r="M4" s="271" t="s">
        <v>518</v>
      </c>
      <c r="N4" s="271"/>
      <c r="O4" s="272"/>
    </row>
    <row r="5" spans="1:15" ht="15.75" x14ac:dyDescent="0.25">
      <c r="A5" s="270" t="s">
        <v>519</v>
      </c>
      <c r="B5" s="271"/>
      <c r="C5" s="271"/>
      <c r="D5" s="271" t="s">
        <v>520</v>
      </c>
      <c r="E5" s="271"/>
      <c r="F5" s="271"/>
      <c r="G5" s="271"/>
      <c r="H5" s="271"/>
      <c r="I5" s="271"/>
      <c r="J5" s="276"/>
      <c r="K5" s="277"/>
      <c r="L5" s="277"/>
      <c r="M5" s="277"/>
      <c r="N5" s="271"/>
      <c r="O5" s="272"/>
    </row>
    <row r="6" spans="1:15" ht="15.75" x14ac:dyDescent="0.25">
      <c r="A6" s="270" t="s">
        <v>521</v>
      </c>
      <c r="B6" s="271"/>
      <c r="C6" s="271"/>
      <c r="D6" s="271" t="s">
        <v>522</v>
      </c>
      <c r="E6" s="271"/>
      <c r="F6" s="271"/>
      <c r="G6" s="271"/>
      <c r="H6" s="271"/>
      <c r="I6" s="271"/>
      <c r="J6" s="276">
        <v>2025</v>
      </c>
      <c r="K6" s="277">
        <f t="shared" ref="K6:K16" si="0">L6+M6</f>
        <v>1830.2071311999998</v>
      </c>
      <c r="L6" s="277">
        <f>N33</f>
        <v>1059.96552</v>
      </c>
      <c r="M6" s="277">
        <f>O33</f>
        <v>770.24161119999985</v>
      </c>
      <c r="N6" s="271"/>
      <c r="O6" s="272"/>
    </row>
    <row r="7" spans="1:15" ht="15.75" x14ac:dyDescent="0.25">
      <c r="A7" s="270" t="s">
        <v>523</v>
      </c>
      <c r="B7" s="271"/>
      <c r="C7" s="271"/>
      <c r="D7" s="278">
        <v>45658</v>
      </c>
      <c r="E7" s="271"/>
      <c r="F7" s="271"/>
      <c r="G7" s="271"/>
      <c r="H7" s="271"/>
      <c r="I7" s="271"/>
      <c r="J7" s="276">
        <v>2026</v>
      </c>
      <c r="K7" s="277">
        <f t="shared" si="0"/>
        <v>1660.6126479999996</v>
      </c>
      <c r="L7" s="277">
        <f>N45</f>
        <v>1059.96552</v>
      </c>
      <c r="M7" s="277">
        <f>O45</f>
        <v>600.64712799999961</v>
      </c>
      <c r="N7" s="271"/>
      <c r="O7" s="272"/>
    </row>
    <row r="8" spans="1:15" ht="15.75" x14ac:dyDescent="0.25">
      <c r="A8" s="270" t="s">
        <v>524</v>
      </c>
      <c r="B8" s="271"/>
      <c r="C8" s="271"/>
      <c r="D8" s="279">
        <v>47119</v>
      </c>
      <c r="E8" s="271"/>
      <c r="F8" s="271"/>
      <c r="G8" s="271"/>
      <c r="H8" s="271"/>
      <c r="I8" s="271"/>
      <c r="J8" s="276">
        <v>2027</v>
      </c>
      <c r="K8" s="277">
        <f t="shared" si="0"/>
        <v>1491.0181647999993</v>
      </c>
      <c r="L8" s="277">
        <f>N57</f>
        <v>1059.96552</v>
      </c>
      <c r="M8" s="277">
        <f>O57</f>
        <v>431.05264479999937</v>
      </c>
      <c r="N8" s="271"/>
      <c r="O8" s="272"/>
    </row>
    <row r="9" spans="1:15" ht="15.75" x14ac:dyDescent="0.25">
      <c r="A9" s="270" t="s">
        <v>525</v>
      </c>
      <c r="B9" s="271"/>
      <c r="C9" s="271"/>
      <c r="D9" s="280">
        <f>12*E9</f>
        <v>60</v>
      </c>
      <c r="E9" s="271">
        <v>5</v>
      </c>
      <c r="F9" s="271"/>
      <c r="G9" s="271"/>
      <c r="H9" s="271"/>
      <c r="I9" s="271"/>
      <c r="J9" s="281">
        <v>2028</v>
      </c>
      <c r="K9" s="282">
        <f t="shared" si="0"/>
        <v>1321.4236815999993</v>
      </c>
      <c r="L9" s="282">
        <f>N69</f>
        <v>1059.96552</v>
      </c>
      <c r="M9" s="282">
        <f>O69</f>
        <v>261.45816159999924</v>
      </c>
      <c r="N9" s="271"/>
      <c r="O9" s="272"/>
    </row>
    <row r="10" spans="1:15" ht="15.75" x14ac:dyDescent="0.25">
      <c r="A10" s="270" t="s">
        <v>526</v>
      </c>
      <c r="B10" s="271"/>
      <c r="C10" s="271"/>
      <c r="D10" s="271">
        <v>26</v>
      </c>
      <c r="E10" s="271"/>
      <c r="F10" s="271"/>
      <c r="G10" s="271"/>
      <c r="H10" s="271"/>
      <c r="I10" s="271"/>
      <c r="J10" s="281">
        <v>2029</v>
      </c>
      <c r="K10" s="282">
        <f t="shared" si="0"/>
        <v>1151.8291983999993</v>
      </c>
      <c r="L10" s="282">
        <f>N81</f>
        <v>1059.96552</v>
      </c>
      <c r="M10" s="282">
        <f>O81</f>
        <v>91.863678399999372</v>
      </c>
      <c r="N10" s="271"/>
      <c r="O10" s="272"/>
    </row>
    <row r="11" spans="1:15" ht="15.75" x14ac:dyDescent="0.25">
      <c r="A11" s="270" t="s">
        <v>527</v>
      </c>
      <c r="B11" s="271"/>
      <c r="C11" s="271"/>
      <c r="D11" s="271" t="s">
        <v>528</v>
      </c>
      <c r="E11" s="271"/>
      <c r="F11" s="271"/>
      <c r="G11" s="271"/>
      <c r="H11" s="271"/>
      <c r="I11" s="271"/>
      <c r="J11" s="281">
        <v>2030</v>
      </c>
      <c r="K11" s="282">
        <f t="shared" si="0"/>
        <v>0</v>
      </c>
      <c r="L11" s="282">
        <f>N93</f>
        <v>0</v>
      </c>
      <c r="M11" s="282">
        <f>O93</f>
        <v>0</v>
      </c>
      <c r="N11" s="271"/>
      <c r="O11" s="272"/>
    </row>
    <row r="12" spans="1:15" ht="15.75" x14ac:dyDescent="0.25">
      <c r="A12" s="270" t="s">
        <v>529</v>
      </c>
      <c r="B12" s="271"/>
      <c r="C12" s="271"/>
      <c r="D12" s="284">
        <f>'№5-ИП ТС_2'!C17*1.2</f>
        <v>5299.8275999999996</v>
      </c>
      <c r="E12" s="271"/>
      <c r="F12" s="271"/>
      <c r="G12" s="271"/>
      <c r="H12" s="271"/>
      <c r="I12" s="271"/>
      <c r="J12" s="281">
        <v>2031</v>
      </c>
      <c r="K12" s="282">
        <f t="shared" si="0"/>
        <v>0</v>
      </c>
      <c r="L12" s="282">
        <f>N105</f>
        <v>0</v>
      </c>
      <c r="M12" s="282">
        <f>O105</f>
        <v>0</v>
      </c>
      <c r="N12" s="271"/>
      <c r="O12" s="272"/>
    </row>
    <row r="13" spans="1:15" ht="15.75" x14ac:dyDescent="0.25">
      <c r="A13" s="270" t="s">
        <v>530</v>
      </c>
      <c r="B13" s="271"/>
      <c r="C13" s="271"/>
      <c r="D13" s="283">
        <v>0.16</v>
      </c>
      <c r="E13" s="271"/>
      <c r="F13" s="271"/>
      <c r="G13" s="271"/>
      <c r="H13" s="271"/>
      <c r="I13" s="271"/>
      <c r="J13" s="281">
        <v>2032</v>
      </c>
      <c r="K13" s="282">
        <f t="shared" si="0"/>
        <v>0</v>
      </c>
      <c r="L13" s="282">
        <f>N117</f>
        <v>0</v>
      </c>
      <c r="M13" s="282">
        <f>O117</f>
        <v>0</v>
      </c>
      <c r="N13" s="271"/>
      <c r="O13" s="272"/>
    </row>
    <row r="14" spans="1:15" ht="15.75" x14ac:dyDescent="0.25">
      <c r="A14" s="270"/>
      <c r="B14" s="271"/>
      <c r="C14" s="271"/>
      <c r="D14" s="283"/>
      <c r="E14" s="271"/>
      <c r="F14" s="271"/>
      <c r="G14" s="271"/>
      <c r="H14" s="271"/>
      <c r="I14" s="271"/>
      <c r="J14" s="281">
        <v>2033</v>
      </c>
      <c r="K14" s="282">
        <f t="shared" si="0"/>
        <v>0</v>
      </c>
      <c r="L14" s="282">
        <f>N129</f>
        <v>0</v>
      </c>
      <c r="M14" s="282">
        <f>O129</f>
        <v>0</v>
      </c>
      <c r="N14" s="271"/>
      <c r="O14" s="272"/>
    </row>
    <row r="15" spans="1:15" ht="15.75" x14ac:dyDescent="0.25">
      <c r="A15" s="270"/>
      <c r="B15" s="271"/>
      <c r="C15" s="271"/>
      <c r="D15" s="283"/>
      <c r="E15" s="271"/>
      <c r="F15" s="271"/>
      <c r="G15" s="271"/>
      <c r="H15" s="271"/>
      <c r="I15" s="271"/>
      <c r="J15" s="281">
        <v>2034</v>
      </c>
      <c r="K15" s="282">
        <f t="shared" si="0"/>
        <v>0</v>
      </c>
      <c r="L15" s="282">
        <f>N141</f>
        <v>0</v>
      </c>
      <c r="M15" s="282">
        <f>O141</f>
        <v>0</v>
      </c>
      <c r="N15" s="284"/>
      <c r="O15" s="272"/>
    </row>
    <row r="16" spans="1:15" ht="15.75" x14ac:dyDescent="0.25">
      <c r="A16" s="270"/>
      <c r="B16" s="271"/>
      <c r="C16" s="271"/>
      <c r="D16" s="283"/>
      <c r="E16" s="271"/>
      <c r="F16" s="271"/>
      <c r="G16" s="271"/>
      <c r="H16" s="271"/>
      <c r="I16" s="271"/>
      <c r="J16" s="281">
        <v>2035</v>
      </c>
      <c r="K16" s="282">
        <f t="shared" si="0"/>
        <v>0</v>
      </c>
      <c r="L16" s="282"/>
      <c r="M16" s="282"/>
      <c r="N16" s="271"/>
      <c r="O16" s="272"/>
    </row>
    <row r="17" spans="1:15" ht="15.75" x14ac:dyDescent="0.25">
      <c r="A17" s="270"/>
      <c r="B17" s="271"/>
      <c r="C17" s="271"/>
      <c r="D17" s="283"/>
      <c r="E17" s="271"/>
      <c r="F17" s="271"/>
      <c r="G17" s="271"/>
      <c r="H17" s="271"/>
      <c r="I17" s="271"/>
      <c r="J17" s="281"/>
      <c r="K17" s="285"/>
      <c r="L17" s="282"/>
      <c r="M17" s="282"/>
      <c r="N17" s="271"/>
      <c r="O17" s="272"/>
    </row>
    <row r="18" spans="1:15" ht="15.75" x14ac:dyDescent="0.25">
      <c r="A18" s="270"/>
      <c r="B18" s="271"/>
      <c r="C18" s="271"/>
      <c r="D18" s="283"/>
      <c r="E18" s="271"/>
      <c r="F18" s="271"/>
      <c r="G18" s="271"/>
      <c r="H18" s="271"/>
      <c r="I18" s="271"/>
      <c r="J18" s="276" t="s">
        <v>531</v>
      </c>
      <c r="K18" s="282">
        <f>L18+M18</f>
        <v>7455.0908239999972</v>
      </c>
      <c r="L18" s="277">
        <f>SUM(L5:L16)</f>
        <v>5299.8275999999996</v>
      </c>
      <c r="M18" s="277">
        <f>SUM(M5:M16)</f>
        <v>2155.2632239999975</v>
      </c>
      <c r="N18" s="271"/>
      <c r="O18" s="272"/>
    </row>
    <row r="19" spans="1:15" ht="15" x14ac:dyDescent="0.25">
      <c r="A19" s="270"/>
      <c r="B19" s="271"/>
      <c r="C19" s="271"/>
      <c r="D19" s="271"/>
      <c r="E19" s="271"/>
      <c r="F19" s="271"/>
      <c r="G19" s="271"/>
      <c r="H19" s="271"/>
      <c r="I19" s="271"/>
      <c r="J19" s="271"/>
      <c r="K19" s="271"/>
      <c r="L19" s="271"/>
      <c r="M19" s="271"/>
      <c r="N19" s="271"/>
      <c r="O19" s="272"/>
    </row>
    <row r="20" spans="1:15" ht="14.45" customHeight="1" x14ac:dyDescent="0.25">
      <c r="A20" s="495" t="s">
        <v>532</v>
      </c>
      <c r="B20" s="497" t="s">
        <v>533</v>
      </c>
      <c r="C20" s="497" t="s">
        <v>534</v>
      </c>
      <c r="D20" s="497" t="s">
        <v>535</v>
      </c>
      <c r="E20" s="497" t="s">
        <v>536</v>
      </c>
      <c r="F20" s="497" t="s">
        <v>537</v>
      </c>
      <c r="G20" s="497"/>
      <c r="H20" s="497"/>
      <c r="I20" s="497" t="s">
        <v>538</v>
      </c>
      <c r="J20" s="497" t="s">
        <v>539</v>
      </c>
      <c r="K20" s="497" t="s">
        <v>540</v>
      </c>
      <c r="L20" s="499" t="s">
        <v>119</v>
      </c>
      <c r="M20" s="500"/>
      <c r="N20" s="271"/>
      <c r="O20" s="272"/>
    </row>
    <row r="21" spans="1:15" ht="30" x14ac:dyDescent="0.25">
      <c r="A21" s="496"/>
      <c r="B21" s="498"/>
      <c r="C21" s="498"/>
      <c r="D21" s="498"/>
      <c r="E21" s="498"/>
      <c r="F21" s="498"/>
      <c r="G21" s="498"/>
      <c r="H21" s="498"/>
      <c r="I21" s="498"/>
      <c r="J21" s="498"/>
      <c r="K21" s="498"/>
      <c r="L21" s="286" t="s">
        <v>541</v>
      </c>
      <c r="M21" s="286" t="s">
        <v>542</v>
      </c>
      <c r="N21" s="271"/>
      <c r="O21" s="272"/>
    </row>
    <row r="22" spans="1:15" ht="15" x14ac:dyDescent="0.25">
      <c r="A22" s="287">
        <v>1</v>
      </c>
      <c r="B22" s="288">
        <f>D9-A22</f>
        <v>59</v>
      </c>
      <c r="C22" s="288">
        <f>YEAR(F22)</f>
        <v>2025</v>
      </c>
      <c r="D22" s="288">
        <v>365</v>
      </c>
      <c r="E22" s="288" t="s">
        <v>543</v>
      </c>
      <c r="F22" s="289">
        <v>45658</v>
      </c>
      <c r="G22" s="288"/>
      <c r="H22" s="288"/>
      <c r="I22" s="290">
        <f>D12</f>
        <v>5299.8275999999996</v>
      </c>
      <c r="J22" s="290">
        <f t="shared" ref="J22:J27" si="1">I22-L22</f>
        <v>5211.4971399999995</v>
      </c>
      <c r="K22" s="290">
        <f t="shared" ref="K22:K29" si="2">SUM(L22:M22)</f>
        <v>158.99482799999998</v>
      </c>
      <c r="L22" s="290">
        <f>D$12/(D$9)</f>
        <v>88.330459999999988</v>
      </c>
      <c r="M22" s="290">
        <f>I22*$D$13/12</f>
        <v>70.664367999999996</v>
      </c>
      <c r="N22" s="271"/>
      <c r="O22" s="272"/>
    </row>
    <row r="23" spans="1:15" ht="15" x14ac:dyDescent="0.25">
      <c r="A23" s="287">
        <f t="shared" ref="A23:A81" si="3">A22+1</f>
        <v>2</v>
      </c>
      <c r="B23" s="288">
        <f t="shared" ref="B23:B28" si="4">B22-1</f>
        <v>58</v>
      </c>
      <c r="C23" s="288">
        <f t="shared" ref="C23:C33" si="5">YEAR(F23)</f>
        <v>2025</v>
      </c>
      <c r="D23" s="288">
        <v>365</v>
      </c>
      <c r="E23" s="288" t="s">
        <v>544</v>
      </c>
      <c r="F23" s="289">
        <v>45689</v>
      </c>
      <c r="G23" s="288"/>
      <c r="H23" s="288"/>
      <c r="I23" s="290">
        <f t="shared" ref="I23:I28" si="6">J22</f>
        <v>5211.4971399999995</v>
      </c>
      <c r="J23" s="290">
        <f t="shared" si="1"/>
        <v>5123.1666799999994</v>
      </c>
      <c r="K23" s="290">
        <f t="shared" si="2"/>
        <v>157.81708853333333</v>
      </c>
      <c r="L23" s="290">
        <f t="shared" ref="L23:L81" si="7">D$12/(D$9)</f>
        <v>88.330459999999988</v>
      </c>
      <c r="M23" s="290">
        <f t="shared" ref="M23:M81" si="8">I23*$D$13/12</f>
        <v>69.486628533333331</v>
      </c>
      <c r="N23" s="271"/>
      <c r="O23" s="272"/>
    </row>
    <row r="24" spans="1:15" ht="15" x14ac:dyDescent="0.25">
      <c r="A24" s="287">
        <f t="shared" si="3"/>
        <v>3</v>
      </c>
      <c r="B24" s="288">
        <f t="shared" si="4"/>
        <v>57</v>
      </c>
      <c r="C24" s="288">
        <f t="shared" si="5"/>
        <v>2025</v>
      </c>
      <c r="D24" s="288">
        <v>365</v>
      </c>
      <c r="E24" s="288" t="s">
        <v>545</v>
      </c>
      <c r="F24" s="289">
        <v>45717</v>
      </c>
      <c r="G24" s="288"/>
      <c r="H24" s="288"/>
      <c r="I24" s="290">
        <f t="shared" si="6"/>
        <v>5123.1666799999994</v>
      </c>
      <c r="J24" s="290">
        <f t="shared" si="1"/>
        <v>5034.8362199999992</v>
      </c>
      <c r="K24" s="290">
        <f t="shared" si="2"/>
        <v>156.63934906666663</v>
      </c>
      <c r="L24" s="290">
        <f t="shared" si="7"/>
        <v>88.330459999999988</v>
      </c>
      <c r="M24" s="290">
        <f t="shared" si="8"/>
        <v>68.308889066666652</v>
      </c>
      <c r="N24" s="284"/>
      <c r="O24" s="284"/>
    </row>
    <row r="25" spans="1:15" ht="15" x14ac:dyDescent="0.25">
      <c r="A25" s="287">
        <f t="shared" si="3"/>
        <v>4</v>
      </c>
      <c r="B25" s="288">
        <f t="shared" si="4"/>
        <v>56</v>
      </c>
      <c r="C25" s="288">
        <f t="shared" si="5"/>
        <v>2025</v>
      </c>
      <c r="D25" s="288">
        <v>365</v>
      </c>
      <c r="E25" s="288" t="s">
        <v>546</v>
      </c>
      <c r="F25" s="289">
        <v>45748</v>
      </c>
      <c r="G25" s="288"/>
      <c r="H25" s="288"/>
      <c r="I25" s="290">
        <f t="shared" si="6"/>
        <v>5034.8362199999992</v>
      </c>
      <c r="J25" s="290">
        <f t="shared" si="1"/>
        <v>4946.5057599999991</v>
      </c>
      <c r="K25" s="290">
        <f t="shared" si="2"/>
        <v>155.46160959999997</v>
      </c>
      <c r="L25" s="290">
        <f t="shared" si="7"/>
        <v>88.330459999999988</v>
      </c>
      <c r="M25" s="290">
        <f t="shared" si="8"/>
        <v>67.131149600000001</v>
      </c>
      <c r="N25" s="271"/>
      <c r="O25" s="272"/>
    </row>
    <row r="26" spans="1:15" ht="15" x14ac:dyDescent="0.25">
      <c r="A26" s="287">
        <f t="shared" si="3"/>
        <v>5</v>
      </c>
      <c r="B26" s="288">
        <f t="shared" si="4"/>
        <v>55</v>
      </c>
      <c r="C26" s="288">
        <f t="shared" si="5"/>
        <v>2025</v>
      </c>
      <c r="D26" s="288">
        <v>365</v>
      </c>
      <c r="E26" s="288" t="s">
        <v>547</v>
      </c>
      <c r="F26" s="289">
        <v>45778</v>
      </c>
      <c r="G26" s="288"/>
      <c r="H26" s="288"/>
      <c r="I26" s="290">
        <f t="shared" si="6"/>
        <v>4946.5057599999991</v>
      </c>
      <c r="J26" s="290">
        <f t="shared" si="1"/>
        <v>4858.175299999999</v>
      </c>
      <c r="K26" s="290">
        <f t="shared" si="2"/>
        <v>154.28387013333332</v>
      </c>
      <c r="L26" s="290">
        <f t="shared" si="7"/>
        <v>88.330459999999988</v>
      </c>
      <c r="M26" s="290">
        <f t="shared" si="8"/>
        <v>65.953410133333321</v>
      </c>
      <c r="N26" s="271"/>
      <c r="O26" s="272"/>
    </row>
    <row r="27" spans="1:15" ht="15" x14ac:dyDescent="0.25">
      <c r="A27" s="287">
        <f t="shared" si="3"/>
        <v>6</v>
      </c>
      <c r="B27" s="288">
        <f t="shared" si="4"/>
        <v>54</v>
      </c>
      <c r="C27" s="288">
        <f t="shared" si="5"/>
        <v>2025</v>
      </c>
      <c r="D27" s="288">
        <v>365</v>
      </c>
      <c r="E27" s="288" t="s">
        <v>548</v>
      </c>
      <c r="F27" s="289">
        <v>45809</v>
      </c>
      <c r="G27" s="288"/>
      <c r="H27" s="288"/>
      <c r="I27" s="290">
        <f t="shared" si="6"/>
        <v>4858.175299999999</v>
      </c>
      <c r="J27" s="290">
        <f t="shared" si="1"/>
        <v>4769.8448399999988</v>
      </c>
      <c r="K27" s="290">
        <f t="shared" si="2"/>
        <v>153.10613066666664</v>
      </c>
      <c r="L27" s="290">
        <f t="shared" si="7"/>
        <v>88.330459999999988</v>
      </c>
      <c r="M27" s="290">
        <f t="shared" si="8"/>
        <v>64.775670666666656</v>
      </c>
      <c r="N27" s="284"/>
      <c r="O27" s="291"/>
    </row>
    <row r="28" spans="1:15" ht="15" x14ac:dyDescent="0.25">
      <c r="A28" s="287">
        <f t="shared" si="3"/>
        <v>7</v>
      </c>
      <c r="B28" s="288">
        <f t="shared" si="4"/>
        <v>53</v>
      </c>
      <c r="C28" s="288">
        <f t="shared" si="5"/>
        <v>2025</v>
      </c>
      <c r="D28" s="288">
        <v>365</v>
      </c>
      <c r="E28" s="288" t="s">
        <v>549</v>
      </c>
      <c r="F28" s="289">
        <v>45839</v>
      </c>
      <c r="G28" s="288"/>
      <c r="H28" s="288"/>
      <c r="I28" s="290">
        <f t="shared" si="6"/>
        <v>4769.8448399999988</v>
      </c>
      <c r="J28" s="290">
        <f>I28-L28</f>
        <v>4681.5143799999987</v>
      </c>
      <c r="K28" s="290">
        <f t="shared" si="2"/>
        <v>151.92839119999996</v>
      </c>
      <c r="L28" s="290">
        <f t="shared" si="7"/>
        <v>88.330459999999988</v>
      </c>
      <c r="M28" s="290">
        <f t="shared" si="8"/>
        <v>63.597931199999984</v>
      </c>
      <c r="N28" s="271"/>
      <c r="O28" s="272"/>
    </row>
    <row r="29" spans="1:15" ht="15" x14ac:dyDescent="0.25">
      <c r="A29" s="287">
        <f t="shared" si="3"/>
        <v>8</v>
      </c>
      <c r="B29" s="288">
        <f>B28-1</f>
        <v>52</v>
      </c>
      <c r="C29" s="288">
        <f t="shared" si="5"/>
        <v>2025</v>
      </c>
      <c r="D29" s="288">
        <v>365</v>
      </c>
      <c r="E29" s="288" t="s">
        <v>550</v>
      </c>
      <c r="F29" s="289">
        <v>45870</v>
      </c>
      <c r="G29" s="288"/>
      <c r="H29" s="288"/>
      <c r="I29" s="290">
        <f>J28</f>
        <v>4681.5143799999987</v>
      </c>
      <c r="J29" s="290">
        <f>I29-L29</f>
        <v>4593.1839199999986</v>
      </c>
      <c r="K29" s="290">
        <f t="shared" si="2"/>
        <v>150.75065173333331</v>
      </c>
      <c r="L29" s="290">
        <f t="shared" si="7"/>
        <v>88.330459999999988</v>
      </c>
      <c r="M29" s="290">
        <f t="shared" si="8"/>
        <v>62.420191733333318</v>
      </c>
      <c r="N29" s="271"/>
      <c r="O29" s="272"/>
    </row>
    <row r="30" spans="1:15" ht="15" x14ac:dyDescent="0.25">
      <c r="A30" s="287">
        <f t="shared" si="3"/>
        <v>9</v>
      </c>
      <c r="B30" s="288">
        <f>B29-1</f>
        <v>51</v>
      </c>
      <c r="C30" s="288">
        <f t="shared" si="5"/>
        <v>2025</v>
      </c>
      <c r="D30" s="288">
        <v>365</v>
      </c>
      <c r="E30" s="288" t="s">
        <v>551</v>
      </c>
      <c r="F30" s="289">
        <v>45901</v>
      </c>
      <c r="G30" s="288"/>
      <c r="H30" s="288"/>
      <c r="I30" s="290">
        <f>J29</f>
        <v>4593.1839199999986</v>
      </c>
      <c r="J30" s="290">
        <f t="shared" ref="J30:J81" si="9">I30-L30</f>
        <v>4504.8534599999984</v>
      </c>
      <c r="K30" s="290">
        <f t="shared" ref="K30:K81" si="10">SUM(L30:M30)</f>
        <v>149.57291226666663</v>
      </c>
      <c r="L30" s="290">
        <f t="shared" si="7"/>
        <v>88.330459999999988</v>
      </c>
      <c r="M30" s="290">
        <f t="shared" si="8"/>
        <v>61.242452266666646</v>
      </c>
      <c r="N30" s="271"/>
      <c r="O30" s="272"/>
    </row>
    <row r="31" spans="1:15" ht="15" x14ac:dyDescent="0.25">
      <c r="A31" s="287">
        <f t="shared" si="3"/>
        <v>10</v>
      </c>
      <c r="B31" s="288">
        <f t="shared" ref="B31:B81" si="11">B30-1</f>
        <v>50</v>
      </c>
      <c r="C31" s="288">
        <f t="shared" si="5"/>
        <v>2025</v>
      </c>
      <c r="D31" s="288">
        <v>365</v>
      </c>
      <c r="E31" s="288" t="s">
        <v>552</v>
      </c>
      <c r="F31" s="289">
        <v>45931</v>
      </c>
      <c r="G31" s="288"/>
      <c r="H31" s="288"/>
      <c r="I31" s="290">
        <f t="shared" ref="I31:I81" si="12">J30</f>
        <v>4504.8534599999984</v>
      </c>
      <c r="J31" s="290">
        <f>I31-L31</f>
        <v>4416.5229999999983</v>
      </c>
      <c r="K31" s="290">
        <f t="shared" si="10"/>
        <v>148.39517279999995</v>
      </c>
      <c r="L31" s="290">
        <f t="shared" si="7"/>
        <v>88.330459999999988</v>
      </c>
      <c r="M31" s="290">
        <f t="shared" si="8"/>
        <v>60.064712799999974</v>
      </c>
      <c r="N31" s="271"/>
      <c r="O31" s="272"/>
    </row>
    <row r="32" spans="1:15" ht="15" x14ac:dyDescent="0.25">
      <c r="A32" s="287">
        <f t="shared" si="3"/>
        <v>11</v>
      </c>
      <c r="B32" s="288">
        <f t="shared" si="11"/>
        <v>49</v>
      </c>
      <c r="C32" s="288">
        <f t="shared" si="5"/>
        <v>2025</v>
      </c>
      <c r="D32" s="288">
        <v>365</v>
      </c>
      <c r="E32" s="288" t="s">
        <v>553</v>
      </c>
      <c r="F32" s="289">
        <v>45962</v>
      </c>
      <c r="G32" s="288"/>
      <c r="H32" s="288"/>
      <c r="I32" s="290">
        <f t="shared" si="12"/>
        <v>4416.5229999999983</v>
      </c>
      <c r="J32" s="290">
        <f t="shared" si="9"/>
        <v>4328.1925399999982</v>
      </c>
      <c r="K32" s="290">
        <f t="shared" si="10"/>
        <v>147.2174333333333</v>
      </c>
      <c r="L32" s="290">
        <f t="shared" si="7"/>
        <v>88.330459999999988</v>
      </c>
      <c r="M32" s="290">
        <f t="shared" si="8"/>
        <v>58.886973333333316</v>
      </c>
      <c r="N32" s="271"/>
      <c r="O32" s="272"/>
    </row>
    <row r="33" spans="1:15" ht="15" x14ac:dyDescent="0.25">
      <c r="A33" s="287">
        <f t="shared" si="3"/>
        <v>12</v>
      </c>
      <c r="B33" s="288">
        <f t="shared" si="11"/>
        <v>48</v>
      </c>
      <c r="C33" s="288">
        <f t="shared" si="5"/>
        <v>2025</v>
      </c>
      <c r="D33" s="288">
        <v>365</v>
      </c>
      <c r="E33" s="288" t="s">
        <v>554</v>
      </c>
      <c r="F33" s="289">
        <v>45992</v>
      </c>
      <c r="G33" s="288"/>
      <c r="H33" s="288"/>
      <c r="I33" s="290">
        <f t="shared" si="12"/>
        <v>4328.1925399999982</v>
      </c>
      <c r="J33" s="290">
        <f t="shared" si="9"/>
        <v>4239.8620799999981</v>
      </c>
      <c r="K33" s="290">
        <f t="shared" si="10"/>
        <v>146.03969386666662</v>
      </c>
      <c r="L33" s="290">
        <f t="shared" si="7"/>
        <v>88.330459999999988</v>
      </c>
      <c r="M33" s="290">
        <f t="shared" si="8"/>
        <v>57.709233866666644</v>
      </c>
      <c r="N33" s="284">
        <f>SUM(L22:L33)</f>
        <v>1059.96552</v>
      </c>
      <c r="O33" s="291">
        <f>SUM(M22:M33)</f>
        <v>770.24161119999985</v>
      </c>
    </row>
    <row r="34" spans="1:15" ht="15" x14ac:dyDescent="0.25">
      <c r="A34" s="292">
        <f t="shared" si="3"/>
        <v>13</v>
      </c>
      <c r="B34" s="293">
        <f t="shared" si="11"/>
        <v>47</v>
      </c>
      <c r="C34" s="293">
        <f>(YEAR(F34))</f>
        <v>2026</v>
      </c>
      <c r="D34" s="293">
        <v>365</v>
      </c>
      <c r="E34" s="293" t="s">
        <v>543</v>
      </c>
      <c r="F34" s="294">
        <v>46023</v>
      </c>
      <c r="G34" s="293"/>
      <c r="H34" s="293"/>
      <c r="I34" s="295">
        <f t="shared" si="12"/>
        <v>4239.8620799999981</v>
      </c>
      <c r="J34" s="295">
        <f t="shared" si="9"/>
        <v>4151.5316199999979</v>
      </c>
      <c r="K34" s="295">
        <f t="shared" si="10"/>
        <v>144.86195439999997</v>
      </c>
      <c r="L34" s="295">
        <f t="shared" si="7"/>
        <v>88.330459999999988</v>
      </c>
      <c r="M34" s="295">
        <f t="shared" si="8"/>
        <v>56.531494399999978</v>
      </c>
      <c r="N34" s="271"/>
      <c r="O34" s="272"/>
    </row>
    <row r="35" spans="1:15" ht="15" x14ac:dyDescent="0.25">
      <c r="A35" s="292">
        <f t="shared" si="3"/>
        <v>14</v>
      </c>
      <c r="B35" s="293">
        <f t="shared" si="11"/>
        <v>46</v>
      </c>
      <c r="C35" s="293">
        <f t="shared" ref="C35:C45" si="13">(YEAR(F35))</f>
        <v>2026</v>
      </c>
      <c r="D35" s="293">
        <v>365</v>
      </c>
      <c r="E35" s="293" t="s">
        <v>544</v>
      </c>
      <c r="F35" s="294">
        <v>46054</v>
      </c>
      <c r="G35" s="293"/>
      <c r="H35" s="293"/>
      <c r="I35" s="295">
        <f t="shared" si="12"/>
        <v>4151.5316199999979</v>
      </c>
      <c r="J35" s="295">
        <f t="shared" si="9"/>
        <v>4063.2011599999978</v>
      </c>
      <c r="K35" s="295">
        <f t="shared" si="10"/>
        <v>143.68421493333329</v>
      </c>
      <c r="L35" s="295">
        <f t="shared" si="7"/>
        <v>88.330459999999988</v>
      </c>
      <c r="M35" s="295">
        <f t="shared" si="8"/>
        <v>55.353754933333306</v>
      </c>
      <c r="N35" s="271"/>
      <c r="O35" s="272"/>
    </row>
    <row r="36" spans="1:15" ht="15" x14ac:dyDescent="0.25">
      <c r="A36" s="292">
        <f t="shared" si="3"/>
        <v>15</v>
      </c>
      <c r="B36" s="293">
        <f t="shared" si="11"/>
        <v>45</v>
      </c>
      <c r="C36" s="293">
        <f t="shared" si="13"/>
        <v>2026</v>
      </c>
      <c r="D36" s="293">
        <v>365</v>
      </c>
      <c r="E36" s="293" t="s">
        <v>545</v>
      </c>
      <c r="F36" s="294">
        <v>46082</v>
      </c>
      <c r="G36" s="293"/>
      <c r="H36" s="293"/>
      <c r="I36" s="295">
        <f t="shared" si="12"/>
        <v>4063.2011599999978</v>
      </c>
      <c r="J36" s="295">
        <f t="shared" si="9"/>
        <v>3974.8706999999977</v>
      </c>
      <c r="K36" s="295">
        <f t="shared" si="10"/>
        <v>142.50647546666661</v>
      </c>
      <c r="L36" s="295">
        <f t="shared" si="7"/>
        <v>88.330459999999988</v>
      </c>
      <c r="M36" s="295">
        <f t="shared" si="8"/>
        <v>54.176015466666634</v>
      </c>
      <c r="N36" s="284"/>
      <c r="O36" s="284"/>
    </row>
    <row r="37" spans="1:15" ht="15" x14ac:dyDescent="0.25">
      <c r="A37" s="293">
        <f t="shared" si="3"/>
        <v>16</v>
      </c>
      <c r="B37" s="293">
        <f t="shared" si="11"/>
        <v>44</v>
      </c>
      <c r="C37" s="293">
        <f t="shared" si="13"/>
        <v>2026</v>
      </c>
      <c r="D37" s="293">
        <v>365</v>
      </c>
      <c r="E37" s="293" t="s">
        <v>546</v>
      </c>
      <c r="F37" s="294">
        <v>46113</v>
      </c>
      <c r="G37" s="293"/>
      <c r="H37" s="293"/>
      <c r="I37" s="296">
        <f t="shared" si="12"/>
        <v>3974.8706999999977</v>
      </c>
      <c r="J37" s="296">
        <f t="shared" si="9"/>
        <v>3886.5402399999975</v>
      </c>
      <c r="K37" s="296">
        <f t="shared" si="10"/>
        <v>141.32873599999996</v>
      </c>
      <c r="L37" s="296">
        <f t="shared" si="7"/>
        <v>88.330459999999988</v>
      </c>
      <c r="M37" s="296">
        <f t="shared" si="8"/>
        <v>52.998275999999969</v>
      </c>
      <c r="N37" s="271"/>
      <c r="O37" s="272"/>
    </row>
    <row r="38" spans="1:15" ht="15" x14ac:dyDescent="0.25">
      <c r="A38" s="293">
        <f t="shared" si="3"/>
        <v>17</v>
      </c>
      <c r="B38" s="293">
        <f t="shared" si="11"/>
        <v>43</v>
      </c>
      <c r="C38" s="293">
        <f t="shared" si="13"/>
        <v>2026</v>
      </c>
      <c r="D38" s="293">
        <v>365</v>
      </c>
      <c r="E38" s="293" t="s">
        <v>547</v>
      </c>
      <c r="F38" s="294">
        <v>46143</v>
      </c>
      <c r="G38" s="293"/>
      <c r="H38" s="293"/>
      <c r="I38" s="296">
        <f t="shared" si="12"/>
        <v>3886.5402399999975</v>
      </c>
      <c r="J38" s="296">
        <f t="shared" si="9"/>
        <v>3798.2097799999974</v>
      </c>
      <c r="K38" s="296">
        <f t="shared" si="10"/>
        <v>140.15099653333328</v>
      </c>
      <c r="L38" s="296">
        <f t="shared" si="7"/>
        <v>88.330459999999988</v>
      </c>
      <c r="M38" s="296">
        <f t="shared" si="8"/>
        <v>51.820536533333303</v>
      </c>
      <c r="N38" s="271"/>
      <c r="O38" s="272"/>
    </row>
    <row r="39" spans="1:15" ht="15" x14ac:dyDescent="0.25">
      <c r="A39" s="293">
        <f t="shared" si="3"/>
        <v>18</v>
      </c>
      <c r="B39" s="293">
        <f t="shared" si="11"/>
        <v>42</v>
      </c>
      <c r="C39" s="293">
        <f t="shared" si="13"/>
        <v>2026</v>
      </c>
      <c r="D39" s="293">
        <v>365</v>
      </c>
      <c r="E39" s="293" t="s">
        <v>548</v>
      </c>
      <c r="F39" s="294">
        <v>46174</v>
      </c>
      <c r="G39" s="293"/>
      <c r="H39" s="293"/>
      <c r="I39" s="296">
        <f t="shared" si="12"/>
        <v>3798.2097799999974</v>
      </c>
      <c r="J39" s="296">
        <f t="shared" si="9"/>
        <v>3709.8793199999973</v>
      </c>
      <c r="K39" s="296">
        <f t="shared" si="10"/>
        <v>138.97325706666663</v>
      </c>
      <c r="L39" s="296">
        <f t="shared" si="7"/>
        <v>88.330459999999988</v>
      </c>
      <c r="M39" s="296">
        <f t="shared" si="8"/>
        <v>50.642797066666638</v>
      </c>
      <c r="N39" s="284"/>
      <c r="O39" s="291"/>
    </row>
    <row r="40" spans="1:15" ht="15" x14ac:dyDescent="0.25">
      <c r="A40" s="293">
        <f t="shared" si="3"/>
        <v>19</v>
      </c>
      <c r="B40" s="293">
        <f t="shared" si="11"/>
        <v>41</v>
      </c>
      <c r="C40" s="293">
        <f t="shared" si="13"/>
        <v>2026</v>
      </c>
      <c r="D40" s="293">
        <v>365</v>
      </c>
      <c r="E40" s="293" t="s">
        <v>549</v>
      </c>
      <c r="F40" s="294">
        <v>46204</v>
      </c>
      <c r="G40" s="293"/>
      <c r="H40" s="293"/>
      <c r="I40" s="296">
        <f t="shared" si="12"/>
        <v>3709.8793199999973</v>
      </c>
      <c r="J40" s="296">
        <f t="shared" si="9"/>
        <v>3621.5488599999971</v>
      </c>
      <c r="K40" s="296">
        <f t="shared" si="10"/>
        <v>137.79551759999995</v>
      </c>
      <c r="L40" s="296">
        <f t="shared" si="7"/>
        <v>88.330459999999988</v>
      </c>
      <c r="M40" s="296">
        <f t="shared" si="8"/>
        <v>49.465057599999966</v>
      </c>
      <c r="N40" s="271"/>
      <c r="O40" s="272"/>
    </row>
    <row r="41" spans="1:15" ht="15" x14ac:dyDescent="0.25">
      <c r="A41" s="293">
        <f t="shared" si="3"/>
        <v>20</v>
      </c>
      <c r="B41" s="293">
        <f t="shared" si="11"/>
        <v>40</v>
      </c>
      <c r="C41" s="293">
        <f t="shared" si="13"/>
        <v>2026</v>
      </c>
      <c r="D41" s="293">
        <v>365</v>
      </c>
      <c r="E41" s="293" t="s">
        <v>550</v>
      </c>
      <c r="F41" s="294">
        <v>46235</v>
      </c>
      <c r="G41" s="293"/>
      <c r="H41" s="293"/>
      <c r="I41" s="296">
        <f t="shared" si="12"/>
        <v>3621.5488599999971</v>
      </c>
      <c r="J41" s="296">
        <f t="shared" si="9"/>
        <v>3533.218399999997</v>
      </c>
      <c r="K41" s="296">
        <f t="shared" si="10"/>
        <v>136.61777813333327</v>
      </c>
      <c r="L41" s="296">
        <f t="shared" si="7"/>
        <v>88.330459999999988</v>
      </c>
      <c r="M41" s="296">
        <f t="shared" si="8"/>
        <v>48.287318133333294</v>
      </c>
      <c r="N41" s="271"/>
      <c r="O41" s="272"/>
    </row>
    <row r="42" spans="1:15" ht="15" x14ac:dyDescent="0.25">
      <c r="A42" s="293">
        <f t="shared" si="3"/>
        <v>21</v>
      </c>
      <c r="B42" s="293">
        <f t="shared" si="11"/>
        <v>39</v>
      </c>
      <c r="C42" s="293">
        <f t="shared" si="13"/>
        <v>2026</v>
      </c>
      <c r="D42" s="293">
        <v>365</v>
      </c>
      <c r="E42" s="293" t="s">
        <v>551</v>
      </c>
      <c r="F42" s="294">
        <v>46266</v>
      </c>
      <c r="G42" s="293"/>
      <c r="H42" s="293"/>
      <c r="I42" s="296">
        <f t="shared" si="12"/>
        <v>3533.218399999997</v>
      </c>
      <c r="J42" s="296">
        <f t="shared" si="9"/>
        <v>3444.8879399999969</v>
      </c>
      <c r="K42" s="296">
        <f t="shared" si="10"/>
        <v>135.44003866666662</v>
      </c>
      <c r="L42" s="296">
        <f t="shared" si="7"/>
        <v>88.330459999999988</v>
      </c>
      <c r="M42" s="296">
        <f t="shared" si="8"/>
        <v>47.109578666666629</v>
      </c>
      <c r="N42" s="271"/>
      <c r="O42" s="272"/>
    </row>
    <row r="43" spans="1:15" ht="15" x14ac:dyDescent="0.25">
      <c r="A43" s="293">
        <f t="shared" si="3"/>
        <v>22</v>
      </c>
      <c r="B43" s="293">
        <f t="shared" si="11"/>
        <v>38</v>
      </c>
      <c r="C43" s="293">
        <f t="shared" si="13"/>
        <v>2026</v>
      </c>
      <c r="D43" s="293">
        <v>365</v>
      </c>
      <c r="E43" s="293" t="s">
        <v>552</v>
      </c>
      <c r="F43" s="294">
        <v>46296</v>
      </c>
      <c r="G43" s="293"/>
      <c r="H43" s="293"/>
      <c r="I43" s="296">
        <f t="shared" si="12"/>
        <v>3444.8879399999969</v>
      </c>
      <c r="J43" s="296">
        <f t="shared" si="9"/>
        <v>3356.5574799999968</v>
      </c>
      <c r="K43" s="296">
        <f t="shared" si="10"/>
        <v>134.26229919999994</v>
      </c>
      <c r="L43" s="296">
        <f t="shared" si="7"/>
        <v>88.330459999999988</v>
      </c>
      <c r="M43" s="296">
        <f t="shared" si="8"/>
        <v>45.931839199999956</v>
      </c>
      <c r="N43" s="271"/>
      <c r="O43" s="272"/>
    </row>
    <row r="44" spans="1:15" ht="15" x14ac:dyDescent="0.25">
      <c r="A44" s="293">
        <f t="shared" si="3"/>
        <v>23</v>
      </c>
      <c r="B44" s="293">
        <f t="shared" si="11"/>
        <v>37</v>
      </c>
      <c r="C44" s="293">
        <f t="shared" si="13"/>
        <v>2026</v>
      </c>
      <c r="D44" s="293">
        <v>365</v>
      </c>
      <c r="E44" s="293" t="s">
        <v>553</v>
      </c>
      <c r="F44" s="294">
        <v>46327</v>
      </c>
      <c r="G44" s="293"/>
      <c r="H44" s="293"/>
      <c r="I44" s="296">
        <f t="shared" si="12"/>
        <v>3356.5574799999968</v>
      </c>
      <c r="J44" s="296">
        <f t="shared" si="9"/>
        <v>3268.2270199999966</v>
      </c>
      <c r="K44" s="296">
        <f t="shared" si="10"/>
        <v>133.08455973333326</v>
      </c>
      <c r="L44" s="296">
        <f t="shared" si="7"/>
        <v>88.330459999999988</v>
      </c>
      <c r="M44" s="296">
        <f t="shared" si="8"/>
        <v>44.754099733333284</v>
      </c>
      <c r="N44" s="271"/>
      <c r="O44" s="272"/>
    </row>
    <row r="45" spans="1:15" ht="15" x14ac:dyDescent="0.25">
      <c r="A45" s="293">
        <f t="shared" si="3"/>
        <v>24</v>
      </c>
      <c r="B45" s="293">
        <f t="shared" si="11"/>
        <v>36</v>
      </c>
      <c r="C45" s="293">
        <f t="shared" si="13"/>
        <v>2026</v>
      </c>
      <c r="D45" s="293">
        <v>365</v>
      </c>
      <c r="E45" s="293" t="s">
        <v>554</v>
      </c>
      <c r="F45" s="294">
        <v>46357</v>
      </c>
      <c r="G45" s="293"/>
      <c r="H45" s="293"/>
      <c r="I45" s="296">
        <f t="shared" si="12"/>
        <v>3268.2270199999966</v>
      </c>
      <c r="J45" s="296">
        <f t="shared" si="9"/>
        <v>3179.8965599999965</v>
      </c>
      <c r="K45" s="296">
        <f t="shared" si="10"/>
        <v>131.90682026666661</v>
      </c>
      <c r="L45" s="296">
        <f t="shared" si="7"/>
        <v>88.330459999999988</v>
      </c>
      <c r="M45" s="296">
        <f t="shared" si="8"/>
        <v>43.576360266666626</v>
      </c>
      <c r="N45" s="284">
        <f>SUM(L34:L45)</f>
        <v>1059.96552</v>
      </c>
      <c r="O45" s="291">
        <f>SUM(M34:M45)</f>
        <v>600.64712799999961</v>
      </c>
    </row>
    <row r="46" spans="1:15" ht="15" x14ac:dyDescent="0.25">
      <c r="A46" s="287">
        <f t="shared" si="3"/>
        <v>25</v>
      </c>
      <c r="B46" s="288">
        <f t="shared" si="11"/>
        <v>35</v>
      </c>
      <c r="C46" s="288">
        <f>YEAR(F46)</f>
        <v>2027</v>
      </c>
      <c r="D46" s="288">
        <v>365</v>
      </c>
      <c r="E46" s="288" t="s">
        <v>543</v>
      </c>
      <c r="F46" s="289">
        <v>46388</v>
      </c>
      <c r="G46" s="288"/>
      <c r="H46" s="288"/>
      <c r="I46" s="290">
        <f t="shared" si="12"/>
        <v>3179.8965599999965</v>
      </c>
      <c r="J46" s="290">
        <f t="shared" si="9"/>
        <v>3091.5660999999964</v>
      </c>
      <c r="K46" s="290">
        <f t="shared" si="10"/>
        <v>130.72908079999993</v>
      </c>
      <c r="L46" s="290">
        <f t="shared" si="7"/>
        <v>88.330459999999988</v>
      </c>
      <c r="M46" s="290">
        <f t="shared" si="8"/>
        <v>42.398620799999954</v>
      </c>
      <c r="N46" s="271"/>
      <c r="O46" s="272"/>
    </row>
    <row r="47" spans="1:15" ht="15" x14ac:dyDescent="0.25">
      <c r="A47" s="287">
        <f t="shared" si="3"/>
        <v>26</v>
      </c>
      <c r="B47" s="288">
        <f t="shared" si="11"/>
        <v>34</v>
      </c>
      <c r="C47" s="288">
        <f t="shared" ref="C47:C57" si="14">YEAR(F47)</f>
        <v>2027</v>
      </c>
      <c r="D47" s="288">
        <v>365</v>
      </c>
      <c r="E47" s="288" t="s">
        <v>544</v>
      </c>
      <c r="F47" s="289">
        <v>46419</v>
      </c>
      <c r="G47" s="288"/>
      <c r="H47" s="288"/>
      <c r="I47" s="290">
        <f t="shared" si="12"/>
        <v>3091.5660999999964</v>
      </c>
      <c r="J47" s="290">
        <f t="shared" si="9"/>
        <v>3003.2356399999962</v>
      </c>
      <c r="K47" s="290">
        <f t="shared" si="10"/>
        <v>129.55134133333328</v>
      </c>
      <c r="L47" s="290">
        <f t="shared" si="7"/>
        <v>88.330459999999988</v>
      </c>
      <c r="M47" s="290">
        <f t="shared" si="8"/>
        <v>41.220881333333288</v>
      </c>
      <c r="N47" s="271"/>
      <c r="O47" s="272"/>
    </row>
    <row r="48" spans="1:15" ht="15" x14ac:dyDescent="0.25">
      <c r="A48" s="287">
        <f t="shared" si="3"/>
        <v>27</v>
      </c>
      <c r="B48" s="288">
        <f t="shared" si="11"/>
        <v>33</v>
      </c>
      <c r="C48" s="288">
        <f t="shared" si="14"/>
        <v>2027</v>
      </c>
      <c r="D48" s="288">
        <v>365</v>
      </c>
      <c r="E48" s="288" t="s">
        <v>545</v>
      </c>
      <c r="F48" s="289">
        <v>46447</v>
      </c>
      <c r="G48" s="288"/>
      <c r="H48" s="288"/>
      <c r="I48" s="290">
        <f t="shared" si="12"/>
        <v>3003.2356399999962</v>
      </c>
      <c r="J48" s="290">
        <f t="shared" si="9"/>
        <v>2914.9051799999961</v>
      </c>
      <c r="K48" s="290">
        <f t="shared" si="10"/>
        <v>128.3736018666666</v>
      </c>
      <c r="L48" s="290">
        <f t="shared" si="7"/>
        <v>88.330459999999988</v>
      </c>
      <c r="M48" s="290">
        <f t="shared" si="8"/>
        <v>40.043141866666616</v>
      </c>
      <c r="N48" s="271"/>
      <c r="O48" s="272"/>
    </row>
    <row r="49" spans="1:15" ht="15" x14ac:dyDescent="0.25">
      <c r="A49" s="287">
        <f t="shared" si="3"/>
        <v>28</v>
      </c>
      <c r="B49" s="288">
        <f t="shared" si="11"/>
        <v>32</v>
      </c>
      <c r="C49" s="288">
        <f t="shared" si="14"/>
        <v>2027</v>
      </c>
      <c r="D49" s="288">
        <v>365</v>
      </c>
      <c r="E49" s="288" t="s">
        <v>546</v>
      </c>
      <c r="F49" s="289">
        <v>46478</v>
      </c>
      <c r="G49" s="288"/>
      <c r="H49" s="288"/>
      <c r="I49" s="290">
        <f t="shared" si="12"/>
        <v>2914.9051799999961</v>
      </c>
      <c r="J49" s="290">
        <f t="shared" si="9"/>
        <v>2826.574719999996</v>
      </c>
      <c r="K49" s="290">
        <f t="shared" si="10"/>
        <v>127.19586239999994</v>
      </c>
      <c r="L49" s="290">
        <f t="shared" si="7"/>
        <v>88.330459999999988</v>
      </c>
      <c r="M49" s="290">
        <f t="shared" si="8"/>
        <v>38.865402399999951</v>
      </c>
      <c r="N49" s="271"/>
      <c r="O49" s="272"/>
    </row>
    <row r="50" spans="1:15" ht="15" x14ac:dyDescent="0.25">
      <c r="A50" s="287">
        <f t="shared" si="3"/>
        <v>29</v>
      </c>
      <c r="B50" s="288">
        <f t="shared" si="11"/>
        <v>31</v>
      </c>
      <c r="C50" s="288">
        <f t="shared" si="14"/>
        <v>2027</v>
      </c>
      <c r="D50" s="288">
        <v>365</v>
      </c>
      <c r="E50" s="288" t="s">
        <v>547</v>
      </c>
      <c r="F50" s="289">
        <v>46508</v>
      </c>
      <c r="G50" s="288"/>
      <c r="H50" s="288"/>
      <c r="I50" s="290">
        <f t="shared" si="12"/>
        <v>2826.574719999996</v>
      </c>
      <c r="J50" s="290">
        <f t="shared" si="9"/>
        <v>2738.2442599999958</v>
      </c>
      <c r="K50" s="290">
        <f t="shared" si="10"/>
        <v>126.01812293333327</v>
      </c>
      <c r="L50" s="290">
        <f t="shared" si="7"/>
        <v>88.330459999999988</v>
      </c>
      <c r="M50" s="290">
        <f t="shared" si="8"/>
        <v>37.687662933333279</v>
      </c>
      <c r="N50" s="271"/>
      <c r="O50" s="272"/>
    </row>
    <row r="51" spans="1:15" ht="15" x14ac:dyDescent="0.25">
      <c r="A51" s="287">
        <f t="shared" si="3"/>
        <v>30</v>
      </c>
      <c r="B51" s="288">
        <f t="shared" si="11"/>
        <v>30</v>
      </c>
      <c r="C51" s="288">
        <f t="shared" si="14"/>
        <v>2027</v>
      </c>
      <c r="D51" s="288">
        <v>365</v>
      </c>
      <c r="E51" s="288" t="s">
        <v>548</v>
      </c>
      <c r="F51" s="289">
        <v>46539</v>
      </c>
      <c r="G51" s="288"/>
      <c r="H51" s="288"/>
      <c r="I51" s="290">
        <f t="shared" si="12"/>
        <v>2738.2442599999958</v>
      </c>
      <c r="J51" s="290">
        <f t="shared" si="9"/>
        <v>2649.9137999999957</v>
      </c>
      <c r="K51" s="290">
        <f t="shared" si="10"/>
        <v>124.84038346666659</v>
      </c>
      <c r="L51" s="290">
        <f t="shared" si="7"/>
        <v>88.330459999999988</v>
      </c>
      <c r="M51" s="290">
        <f t="shared" si="8"/>
        <v>36.509923466666613</v>
      </c>
      <c r="N51" s="284"/>
      <c r="O51" s="291"/>
    </row>
    <row r="52" spans="1:15" ht="15" x14ac:dyDescent="0.25">
      <c r="A52" s="287">
        <f t="shared" si="3"/>
        <v>31</v>
      </c>
      <c r="B52" s="288">
        <f t="shared" si="11"/>
        <v>29</v>
      </c>
      <c r="C52" s="288">
        <f t="shared" si="14"/>
        <v>2027</v>
      </c>
      <c r="D52" s="288">
        <v>365</v>
      </c>
      <c r="E52" s="288" t="s">
        <v>549</v>
      </c>
      <c r="F52" s="289">
        <v>46569</v>
      </c>
      <c r="G52" s="288"/>
      <c r="H52" s="288"/>
      <c r="I52" s="290">
        <f t="shared" si="12"/>
        <v>2649.9137999999957</v>
      </c>
      <c r="J52" s="290">
        <f t="shared" si="9"/>
        <v>2561.5833399999956</v>
      </c>
      <c r="K52" s="290">
        <f t="shared" si="10"/>
        <v>123.66264399999994</v>
      </c>
      <c r="L52" s="290">
        <f t="shared" si="7"/>
        <v>88.330459999999988</v>
      </c>
      <c r="M52" s="290">
        <f t="shared" si="8"/>
        <v>35.332183999999948</v>
      </c>
      <c r="N52" s="271"/>
      <c r="O52" s="272"/>
    </row>
    <row r="53" spans="1:15" ht="15" x14ac:dyDescent="0.25">
      <c r="A53" s="287">
        <f t="shared" si="3"/>
        <v>32</v>
      </c>
      <c r="B53" s="288">
        <f t="shared" si="11"/>
        <v>28</v>
      </c>
      <c r="C53" s="288">
        <f t="shared" si="14"/>
        <v>2027</v>
      </c>
      <c r="D53" s="288">
        <v>365</v>
      </c>
      <c r="E53" s="288" t="s">
        <v>550</v>
      </c>
      <c r="F53" s="289">
        <v>46600</v>
      </c>
      <c r="G53" s="288"/>
      <c r="H53" s="288"/>
      <c r="I53" s="290">
        <f t="shared" si="12"/>
        <v>2561.5833399999956</v>
      </c>
      <c r="J53" s="290">
        <f t="shared" si="9"/>
        <v>2473.2528799999955</v>
      </c>
      <c r="K53" s="290">
        <f t="shared" si="10"/>
        <v>122.48490453333326</v>
      </c>
      <c r="L53" s="290">
        <f t="shared" si="7"/>
        <v>88.330459999999988</v>
      </c>
      <c r="M53" s="290">
        <f t="shared" si="8"/>
        <v>34.154444533333276</v>
      </c>
      <c r="N53" s="271"/>
      <c r="O53" s="272"/>
    </row>
    <row r="54" spans="1:15" ht="15" x14ac:dyDescent="0.25">
      <c r="A54" s="287">
        <f t="shared" si="3"/>
        <v>33</v>
      </c>
      <c r="B54" s="288">
        <f t="shared" si="11"/>
        <v>27</v>
      </c>
      <c r="C54" s="288">
        <f t="shared" si="14"/>
        <v>2027</v>
      </c>
      <c r="D54" s="288">
        <v>365</v>
      </c>
      <c r="E54" s="288" t="s">
        <v>551</v>
      </c>
      <c r="F54" s="289">
        <v>46631</v>
      </c>
      <c r="G54" s="288"/>
      <c r="H54" s="288"/>
      <c r="I54" s="290">
        <f t="shared" si="12"/>
        <v>2473.2528799999955</v>
      </c>
      <c r="J54" s="290">
        <f t="shared" si="9"/>
        <v>2384.9224199999953</v>
      </c>
      <c r="K54" s="290">
        <f t="shared" si="10"/>
        <v>121.30716506666658</v>
      </c>
      <c r="L54" s="290">
        <f t="shared" si="7"/>
        <v>88.330459999999988</v>
      </c>
      <c r="M54" s="290">
        <f t="shared" si="8"/>
        <v>32.976705066666604</v>
      </c>
      <c r="N54" s="271"/>
      <c r="O54" s="272"/>
    </row>
    <row r="55" spans="1:15" ht="15" x14ac:dyDescent="0.25">
      <c r="A55" s="287">
        <f t="shared" si="3"/>
        <v>34</v>
      </c>
      <c r="B55" s="288">
        <f t="shared" si="11"/>
        <v>26</v>
      </c>
      <c r="C55" s="288">
        <f t="shared" si="14"/>
        <v>2027</v>
      </c>
      <c r="D55" s="288">
        <v>365</v>
      </c>
      <c r="E55" s="288" t="s">
        <v>552</v>
      </c>
      <c r="F55" s="289">
        <v>46661</v>
      </c>
      <c r="G55" s="288"/>
      <c r="H55" s="288"/>
      <c r="I55" s="290">
        <f t="shared" si="12"/>
        <v>2384.9224199999953</v>
      </c>
      <c r="J55" s="290">
        <f t="shared" si="9"/>
        <v>2296.5919599999952</v>
      </c>
      <c r="K55" s="290">
        <f t="shared" si="10"/>
        <v>120.12942559999992</v>
      </c>
      <c r="L55" s="290">
        <f t="shared" si="7"/>
        <v>88.330459999999988</v>
      </c>
      <c r="M55" s="290">
        <f t="shared" si="8"/>
        <v>31.798965599999935</v>
      </c>
      <c r="N55" s="271"/>
      <c r="O55" s="272"/>
    </row>
    <row r="56" spans="1:15" ht="15" x14ac:dyDescent="0.25">
      <c r="A56" s="287">
        <f t="shared" si="3"/>
        <v>35</v>
      </c>
      <c r="B56" s="288">
        <f t="shared" si="11"/>
        <v>25</v>
      </c>
      <c r="C56" s="288">
        <f t="shared" si="14"/>
        <v>2027</v>
      </c>
      <c r="D56" s="288">
        <v>365</v>
      </c>
      <c r="E56" s="288" t="s">
        <v>553</v>
      </c>
      <c r="F56" s="289">
        <v>46692</v>
      </c>
      <c r="G56" s="288"/>
      <c r="H56" s="288"/>
      <c r="I56" s="290">
        <f t="shared" si="12"/>
        <v>2296.5919599999952</v>
      </c>
      <c r="J56" s="290">
        <f t="shared" si="9"/>
        <v>2208.2614999999951</v>
      </c>
      <c r="K56" s="290">
        <f t="shared" si="10"/>
        <v>118.95168613333325</v>
      </c>
      <c r="L56" s="290">
        <f t="shared" si="7"/>
        <v>88.330459999999988</v>
      </c>
      <c r="M56" s="290">
        <f t="shared" si="8"/>
        <v>30.62122613333327</v>
      </c>
      <c r="N56" s="271"/>
      <c r="O56" s="272"/>
    </row>
    <row r="57" spans="1:15" ht="15" x14ac:dyDescent="0.25">
      <c r="A57" s="287">
        <f t="shared" si="3"/>
        <v>36</v>
      </c>
      <c r="B57" s="288">
        <f t="shared" si="11"/>
        <v>24</v>
      </c>
      <c r="C57" s="288">
        <f t="shared" si="14"/>
        <v>2027</v>
      </c>
      <c r="D57" s="288">
        <v>365</v>
      </c>
      <c r="E57" s="288" t="s">
        <v>554</v>
      </c>
      <c r="F57" s="289">
        <v>46722</v>
      </c>
      <c r="G57" s="288"/>
      <c r="H57" s="288"/>
      <c r="I57" s="290">
        <f t="shared" si="12"/>
        <v>2208.2614999999951</v>
      </c>
      <c r="J57" s="290">
        <f t="shared" si="9"/>
        <v>2119.9310399999949</v>
      </c>
      <c r="K57" s="290">
        <f t="shared" si="10"/>
        <v>117.77394666666659</v>
      </c>
      <c r="L57" s="290">
        <f t="shared" si="7"/>
        <v>88.330459999999988</v>
      </c>
      <c r="M57" s="290">
        <f t="shared" si="8"/>
        <v>29.443486666666601</v>
      </c>
      <c r="N57" s="284">
        <f>SUM(L46:L57)</f>
        <v>1059.96552</v>
      </c>
      <c r="O57" s="291">
        <f>SUM(M46:M57)</f>
        <v>431.05264479999937</v>
      </c>
    </row>
    <row r="58" spans="1:15" ht="15" x14ac:dyDescent="0.25">
      <c r="A58" s="292">
        <f t="shared" si="3"/>
        <v>37</v>
      </c>
      <c r="B58" s="293">
        <f t="shared" si="11"/>
        <v>23</v>
      </c>
      <c r="C58" s="293">
        <f>(YEAR(F58))</f>
        <v>2028</v>
      </c>
      <c r="D58" s="293">
        <v>366</v>
      </c>
      <c r="E58" s="293" t="s">
        <v>543</v>
      </c>
      <c r="F58" s="294">
        <v>46753</v>
      </c>
      <c r="G58" s="293"/>
      <c r="H58" s="293"/>
      <c r="I58" s="295">
        <f t="shared" si="12"/>
        <v>2119.9310399999949</v>
      </c>
      <c r="J58" s="295">
        <f t="shared" si="9"/>
        <v>2031.600579999995</v>
      </c>
      <c r="K58" s="295">
        <f t="shared" si="10"/>
        <v>116.59620719999992</v>
      </c>
      <c r="L58" s="295">
        <f t="shared" si="7"/>
        <v>88.330459999999988</v>
      </c>
      <c r="M58" s="295">
        <f t="shared" si="8"/>
        <v>28.265747199999932</v>
      </c>
      <c r="N58" s="271"/>
      <c r="O58" s="272"/>
    </row>
    <row r="59" spans="1:15" ht="15" x14ac:dyDescent="0.25">
      <c r="A59" s="292">
        <f t="shared" si="3"/>
        <v>38</v>
      </c>
      <c r="B59" s="293">
        <f t="shared" si="11"/>
        <v>22</v>
      </c>
      <c r="C59" s="293">
        <f t="shared" ref="C59:C69" si="15">(YEAR(F59))</f>
        <v>2028</v>
      </c>
      <c r="D59" s="293">
        <v>366</v>
      </c>
      <c r="E59" s="293" t="s">
        <v>544</v>
      </c>
      <c r="F59" s="294">
        <v>46784</v>
      </c>
      <c r="G59" s="293"/>
      <c r="H59" s="293"/>
      <c r="I59" s="295">
        <f t="shared" si="12"/>
        <v>2031.600579999995</v>
      </c>
      <c r="J59" s="295">
        <f t="shared" si="9"/>
        <v>1943.2701199999951</v>
      </c>
      <c r="K59" s="295">
        <f t="shared" si="10"/>
        <v>115.41846773333326</v>
      </c>
      <c r="L59" s="295">
        <f t="shared" si="7"/>
        <v>88.330459999999988</v>
      </c>
      <c r="M59" s="295">
        <f t="shared" si="8"/>
        <v>27.088007733333267</v>
      </c>
      <c r="N59" s="271"/>
      <c r="O59" s="272"/>
    </row>
    <row r="60" spans="1:15" ht="15" x14ac:dyDescent="0.25">
      <c r="A60" s="292">
        <f t="shared" si="3"/>
        <v>39</v>
      </c>
      <c r="B60" s="293">
        <f t="shared" si="11"/>
        <v>21</v>
      </c>
      <c r="C60" s="293">
        <f t="shared" si="15"/>
        <v>2028</v>
      </c>
      <c r="D60" s="293">
        <v>366</v>
      </c>
      <c r="E60" s="293" t="s">
        <v>545</v>
      </c>
      <c r="F60" s="294">
        <v>46813</v>
      </c>
      <c r="G60" s="293"/>
      <c r="H60" s="293"/>
      <c r="I60" s="295">
        <f t="shared" si="12"/>
        <v>1943.2701199999951</v>
      </c>
      <c r="J60" s="295">
        <f t="shared" si="9"/>
        <v>1854.9396599999952</v>
      </c>
      <c r="K60" s="295">
        <f t="shared" si="10"/>
        <v>114.24072826666659</v>
      </c>
      <c r="L60" s="295">
        <f t="shared" si="7"/>
        <v>88.330459999999988</v>
      </c>
      <c r="M60" s="295">
        <f t="shared" si="8"/>
        <v>25.910268266666602</v>
      </c>
      <c r="N60" s="271"/>
      <c r="O60" s="272"/>
    </row>
    <row r="61" spans="1:15" ht="15" x14ac:dyDescent="0.25">
      <c r="A61" s="293">
        <f t="shared" si="3"/>
        <v>40</v>
      </c>
      <c r="B61" s="293">
        <f t="shared" si="11"/>
        <v>20</v>
      </c>
      <c r="C61" s="293">
        <f t="shared" si="15"/>
        <v>2028</v>
      </c>
      <c r="D61" s="293">
        <v>366</v>
      </c>
      <c r="E61" s="293" t="s">
        <v>546</v>
      </c>
      <c r="F61" s="294">
        <v>46844</v>
      </c>
      <c r="G61" s="293"/>
      <c r="H61" s="293"/>
      <c r="I61" s="296">
        <f t="shared" si="12"/>
        <v>1854.9396599999952</v>
      </c>
      <c r="J61" s="296">
        <f t="shared" si="9"/>
        <v>1766.6091999999953</v>
      </c>
      <c r="K61" s="296">
        <f t="shared" si="10"/>
        <v>113.06298879999993</v>
      </c>
      <c r="L61" s="296">
        <f t="shared" si="7"/>
        <v>88.330459999999988</v>
      </c>
      <c r="M61" s="296">
        <f t="shared" si="8"/>
        <v>24.732528799999937</v>
      </c>
      <c r="N61" s="271"/>
      <c r="O61" s="272"/>
    </row>
    <row r="62" spans="1:15" ht="15" x14ac:dyDescent="0.25">
      <c r="A62" s="293">
        <f t="shared" si="3"/>
        <v>41</v>
      </c>
      <c r="B62" s="293">
        <f t="shared" si="11"/>
        <v>19</v>
      </c>
      <c r="C62" s="293">
        <f t="shared" si="15"/>
        <v>2028</v>
      </c>
      <c r="D62" s="293">
        <v>366</v>
      </c>
      <c r="E62" s="293" t="s">
        <v>547</v>
      </c>
      <c r="F62" s="294">
        <v>46874</v>
      </c>
      <c r="G62" s="293"/>
      <c r="H62" s="293"/>
      <c r="I62" s="296">
        <f t="shared" si="12"/>
        <v>1766.6091999999953</v>
      </c>
      <c r="J62" s="296">
        <f t="shared" si="9"/>
        <v>1678.2787399999954</v>
      </c>
      <c r="K62" s="296">
        <f t="shared" si="10"/>
        <v>111.88524933333326</v>
      </c>
      <c r="L62" s="296">
        <f t="shared" si="7"/>
        <v>88.330459999999988</v>
      </c>
      <c r="M62" s="296">
        <f t="shared" si="8"/>
        <v>23.554789333333272</v>
      </c>
      <c r="N62" s="271"/>
      <c r="O62" s="272"/>
    </row>
    <row r="63" spans="1:15" ht="15" x14ac:dyDescent="0.25">
      <c r="A63" s="293">
        <f t="shared" si="3"/>
        <v>42</v>
      </c>
      <c r="B63" s="293">
        <f t="shared" si="11"/>
        <v>18</v>
      </c>
      <c r="C63" s="293">
        <f t="shared" si="15"/>
        <v>2028</v>
      </c>
      <c r="D63" s="293">
        <v>366</v>
      </c>
      <c r="E63" s="293" t="s">
        <v>548</v>
      </c>
      <c r="F63" s="294">
        <v>46905</v>
      </c>
      <c r="G63" s="293"/>
      <c r="H63" s="293"/>
      <c r="I63" s="296">
        <f t="shared" si="12"/>
        <v>1678.2787399999954</v>
      </c>
      <c r="J63" s="296">
        <f t="shared" si="9"/>
        <v>1589.9482799999955</v>
      </c>
      <c r="K63" s="296">
        <f t="shared" si="10"/>
        <v>110.7075098666666</v>
      </c>
      <c r="L63" s="296">
        <f t="shared" si="7"/>
        <v>88.330459999999988</v>
      </c>
      <c r="M63" s="296">
        <f t="shared" si="8"/>
        <v>22.377049866666606</v>
      </c>
      <c r="N63" s="284"/>
      <c r="O63" s="291"/>
    </row>
    <row r="64" spans="1:15" ht="15" x14ac:dyDescent="0.25">
      <c r="A64" s="293">
        <f t="shared" si="3"/>
        <v>43</v>
      </c>
      <c r="B64" s="293">
        <f t="shared" si="11"/>
        <v>17</v>
      </c>
      <c r="C64" s="293">
        <f t="shared" si="15"/>
        <v>2028</v>
      </c>
      <c r="D64" s="293">
        <v>366</v>
      </c>
      <c r="E64" s="293" t="s">
        <v>549</v>
      </c>
      <c r="F64" s="294">
        <v>46935</v>
      </c>
      <c r="G64" s="293"/>
      <c r="H64" s="293"/>
      <c r="I64" s="296">
        <f t="shared" si="12"/>
        <v>1589.9482799999955</v>
      </c>
      <c r="J64" s="296">
        <f t="shared" si="9"/>
        <v>1501.6178199999956</v>
      </c>
      <c r="K64" s="296">
        <f t="shared" si="10"/>
        <v>109.52977039999993</v>
      </c>
      <c r="L64" s="296">
        <f t="shared" si="7"/>
        <v>88.330459999999988</v>
      </c>
      <c r="M64" s="296">
        <f t="shared" si="8"/>
        <v>21.199310399999941</v>
      </c>
      <c r="N64" s="271"/>
      <c r="O64" s="272"/>
    </row>
    <row r="65" spans="1:15" ht="15" x14ac:dyDescent="0.25">
      <c r="A65" s="293">
        <f t="shared" si="3"/>
        <v>44</v>
      </c>
      <c r="B65" s="293">
        <f t="shared" si="11"/>
        <v>16</v>
      </c>
      <c r="C65" s="293">
        <f t="shared" si="15"/>
        <v>2028</v>
      </c>
      <c r="D65" s="293">
        <v>366</v>
      </c>
      <c r="E65" s="293" t="s">
        <v>550</v>
      </c>
      <c r="F65" s="294">
        <v>46966</v>
      </c>
      <c r="G65" s="293"/>
      <c r="H65" s="293"/>
      <c r="I65" s="296">
        <f t="shared" si="12"/>
        <v>1501.6178199999956</v>
      </c>
      <c r="J65" s="296">
        <f t="shared" si="9"/>
        <v>1413.2873599999957</v>
      </c>
      <c r="K65" s="296">
        <f t="shared" si="10"/>
        <v>108.35203093333327</v>
      </c>
      <c r="L65" s="296">
        <f t="shared" si="7"/>
        <v>88.330459999999988</v>
      </c>
      <c r="M65" s="296">
        <f t="shared" si="8"/>
        <v>20.021570933333276</v>
      </c>
      <c r="N65" s="271"/>
      <c r="O65" s="272"/>
    </row>
    <row r="66" spans="1:15" ht="15" x14ac:dyDescent="0.25">
      <c r="A66" s="293">
        <f t="shared" si="3"/>
        <v>45</v>
      </c>
      <c r="B66" s="293">
        <f t="shared" si="11"/>
        <v>15</v>
      </c>
      <c r="C66" s="293">
        <f t="shared" si="15"/>
        <v>2028</v>
      </c>
      <c r="D66" s="293">
        <v>366</v>
      </c>
      <c r="E66" s="293" t="s">
        <v>551</v>
      </c>
      <c r="F66" s="294">
        <v>46997</v>
      </c>
      <c r="G66" s="293"/>
      <c r="H66" s="293"/>
      <c r="I66" s="296">
        <f t="shared" si="12"/>
        <v>1413.2873599999957</v>
      </c>
      <c r="J66" s="296">
        <f t="shared" si="9"/>
        <v>1324.9568999999958</v>
      </c>
      <c r="K66" s="296">
        <f t="shared" si="10"/>
        <v>107.1742914666666</v>
      </c>
      <c r="L66" s="296">
        <f t="shared" si="7"/>
        <v>88.330459999999988</v>
      </c>
      <c r="M66" s="296">
        <f t="shared" si="8"/>
        <v>18.843831466666611</v>
      </c>
      <c r="N66" s="271"/>
      <c r="O66" s="272"/>
    </row>
    <row r="67" spans="1:15" ht="15" x14ac:dyDescent="0.25">
      <c r="A67" s="293">
        <f t="shared" si="3"/>
        <v>46</v>
      </c>
      <c r="B67" s="293">
        <f t="shared" si="11"/>
        <v>14</v>
      </c>
      <c r="C67" s="293">
        <f t="shared" si="15"/>
        <v>2028</v>
      </c>
      <c r="D67" s="293">
        <v>366</v>
      </c>
      <c r="E67" s="293" t="s">
        <v>552</v>
      </c>
      <c r="F67" s="294">
        <v>47027</v>
      </c>
      <c r="G67" s="293"/>
      <c r="H67" s="293"/>
      <c r="I67" s="296">
        <f t="shared" si="12"/>
        <v>1324.9568999999958</v>
      </c>
      <c r="J67" s="296">
        <f t="shared" si="9"/>
        <v>1236.6264399999959</v>
      </c>
      <c r="K67" s="296">
        <f t="shared" si="10"/>
        <v>105.99655199999994</v>
      </c>
      <c r="L67" s="296">
        <f t="shared" si="7"/>
        <v>88.330459999999988</v>
      </c>
      <c r="M67" s="296">
        <f t="shared" si="8"/>
        <v>17.666091999999946</v>
      </c>
      <c r="N67" s="271"/>
      <c r="O67" s="272"/>
    </row>
    <row r="68" spans="1:15" ht="15" x14ac:dyDescent="0.25">
      <c r="A68" s="293">
        <f t="shared" si="3"/>
        <v>47</v>
      </c>
      <c r="B68" s="293">
        <f t="shared" si="11"/>
        <v>13</v>
      </c>
      <c r="C68" s="293">
        <f t="shared" si="15"/>
        <v>2028</v>
      </c>
      <c r="D68" s="293">
        <v>366</v>
      </c>
      <c r="E68" s="293" t="s">
        <v>553</v>
      </c>
      <c r="F68" s="294">
        <v>47058</v>
      </c>
      <c r="G68" s="293"/>
      <c r="H68" s="293"/>
      <c r="I68" s="296">
        <f t="shared" si="12"/>
        <v>1236.6264399999959</v>
      </c>
      <c r="J68" s="296">
        <f t="shared" si="9"/>
        <v>1148.295979999996</v>
      </c>
      <c r="K68" s="296">
        <f t="shared" si="10"/>
        <v>104.81881253333327</v>
      </c>
      <c r="L68" s="296">
        <f t="shared" si="7"/>
        <v>88.330459999999988</v>
      </c>
      <c r="M68" s="296">
        <f t="shared" si="8"/>
        <v>16.488352533333281</v>
      </c>
      <c r="N68" s="271"/>
      <c r="O68" s="272"/>
    </row>
    <row r="69" spans="1:15" ht="15" x14ac:dyDescent="0.25">
      <c r="A69" s="293">
        <f t="shared" si="3"/>
        <v>48</v>
      </c>
      <c r="B69" s="293">
        <f t="shared" si="11"/>
        <v>12</v>
      </c>
      <c r="C69" s="293">
        <f t="shared" si="15"/>
        <v>2028</v>
      </c>
      <c r="D69" s="293">
        <v>366</v>
      </c>
      <c r="E69" s="293" t="s">
        <v>554</v>
      </c>
      <c r="F69" s="294">
        <v>47088</v>
      </c>
      <c r="G69" s="293"/>
      <c r="H69" s="293"/>
      <c r="I69" s="296">
        <f t="shared" si="12"/>
        <v>1148.295979999996</v>
      </c>
      <c r="J69" s="296">
        <f t="shared" si="9"/>
        <v>1059.9655199999961</v>
      </c>
      <c r="K69" s="296">
        <f t="shared" si="10"/>
        <v>103.64107306666661</v>
      </c>
      <c r="L69" s="296">
        <f t="shared" si="7"/>
        <v>88.330459999999988</v>
      </c>
      <c r="M69" s="296">
        <f t="shared" si="8"/>
        <v>15.310613066666614</v>
      </c>
      <c r="N69" s="284">
        <f>SUM(L58:L69)</f>
        <v>1059.96552</v>
      </c>
      <c r="O69" s="284">
        <f>SUM(M58:M69)</f>
        <v>261.45816159999924</v>
      </c>
    </row>
    <row r="70" spans="1:15" ht="15" x14ac:dyDescent="0.25">
      <c r="A70" s="287">
        <f t="shared" si="3"/>
        <v>49</v>
      </c>
      <c r="B70" s="288">
        <f t="shared" si="11"/>
        <v>11</v>
      </c>
      <c r="C70" s="288">
        <f>YEAR(F70)</f>
        <v>2029</v>
      </c>
      <c r="D70" s="288">
        <v>365</v>
      </c>
      <c r="E70" s="288" t="s">
        <v>543</v>
      </c>
      <c r="F70" s="289">
        <v>47119</v>
      </c>
      <c r="G70" s="288"/>
      <c r="H70" s="288"/>
      <c r="I70" s="290">
        <f t="shared" si="12"/>
        <v>1059.9655199999961</v>
      </c>
      <c r="J70" s="290">
        <f t="shared" si="9"/>
        <v>971.63505999999609</v>
      </c>
      <c r="K70" s="290">
        <f t="shared" si="10"/>
        <v>102.46333359999994</v>
      </c>
      <c r="L70" s="290">
        <f t="shared" si="7"/>
        <v>88.330459999999988</v>
      </c>
      <c r="M70" s="290">
        <f t="shared" si="8"/>
        <v>14.132873599999948</v>
      </c>
      <c r="N70" s="271"/>
      <c r="O70" s="272"/>
    </row>
    <row r="71" spans="1:15" ht="15" x14ac:dyDescent="0.25">
      <c r="A71" s="287">
        <f t="shared" si="3"/>
        <v>50</v>
      </c>
      <c r="B71" s="288">
        <f t="shared" si="11"/>
        <v>10</v>
      </c>
      <c r="C71" s="288">
        <f t="shared" ref="C71:C81" si="16">YEAR(F71)</f>
        <v>2029</v>
      </c>
      <c r="D71" s="288">
        <v>365</v>
      </c>
      <c r="E71" s="288" t="s">
        <v>544</v>
      </c>
      <c r="F71" s="289">
        <v>47150</v>
      </c>
      <c r="G71" s="288"/>
      <c r="H71" s="288"/>
      <c r="I71" s="290">
        <f t="shared" si="12"/>
        <v>971.63505999999609</v>
      </c>
      <c r="J71" s="290">
        <f t="shared" si="9"/>
        <v>883.30459999999607</v>
      </c>
      <c r="K71" s="290">
        <f t="shared" si="10"/>
        <v>101.28559413333326</v>
      </c>
      <c r="L71" s="290">
        <f t="shared" si="7"/>
        <v>88.330459999999988</v>
      </c>
      <c r="M71" s="290">
        <f t="shared" si="8"/>
        <v>12.955134133333281</v>
      </c>
      <c r="N71" s="271"/>
      <c r="O71" s="272"/>
    </row>
    <row r="72" spans="1:15" ht="15" x14ac:dyDescent="0.25">
      <c r="A72" s="287">
        <f t="shared" si="3"/>
        <v>51</v>
      </c>
      <c r="B72" s="288">
        <f t="shared" si="11"/>
        <v>9</v>
      </c>
      <c r="C72" s="288">
        <f t="shared" si="16"/>
        <v>2029</v>
      </c>
      <c r="D72" s="288">
        <v>365</v>
      </c>
      <c r="E72" s="288" t="s">
        <v>545</v>
      </c>
      <c r="F72" s="289">
        <v>47178</v>
      </c>
      <c r="G72" s="288"/>
      <c r="H72" s="288"/>
      <c r="I72" s="290">
        <f t="shared" si="12"/>
        <v>883.30459999999607</v>
      </c>
      <c r="J72" s="290">
        <f t="shared" si="9"/>
        <v>794.97413999999605</v>
      </c>
      <c r="K72" s="290">
        <f t="shared" si="10"/>
        <v>100.1078546666666</v>
      </c>
      <c r="L72" s="290">
        <f t="shared" si="7"/>
        <v>88.330459999999988</v>
      </c>
      <c r="M72" s="290">
        <f t="shared" si="8"/>
        <v>11.777394666666614</v>
      </c>
      <c r="N72" s="271"/>
      <c r="O72" s="272"/>
    </row>
    <row r="73" spans="1:15" ht="15" x14ac:dyDescent="0.25">
      <c r="A73" s="287">
        <f t="shared" si="3"/>
        <v>52</v>
      </c>
      <c r="B73" s="288">
        <f t="shared" si="11"/>
        <v>8</v>
      </c>
      <c r="C73" s="288">
        <f t="shared" si="16"/>
        <v>2029</v>
      </c>
      <c r="D73" s="288">
        <v>365</v>
      </c>
      <c r="E73" s="288" t="s">
        <v>546</v>
      </c>
      <c r="F73" s="289">
        <v>47209</v>
      </c>
      <c r="G73" s="288"/>
      <c r="H73" s="288"/>
      <c r="I73" s="290">
        <f t="shared" si="12"/>
        <v>794.97413999999605</v>
      </c>
      <c r="J73" s="290">
        <f t="shared" si="9"/>
        <v>706.64367999999604</v>
      </c>
      <c r="K73" s="290">
        <f t="shared" si="10"/>
        <v>98.930115199999932</v>
      </c>
      <c r="L73" s="290">
        <f t="shared" si="7"/>
        <v>88.330459999999988</v>
      </c>
      <c r="M73" s="290">
        <f t="shared" si="8"/>
        <v>10.599655199999948</v>
      </c>
      <c r="N73" s="271"/>
      <c r="O73" s="272"/>
    </row>
    <row r="74" spans="1:15" ht="15" x14ac:dyDescent="0.25">
      <c r="A74" s="287">
        <f t="shared" si="3"/>
        <v>53</v>
      </c>
      <c r="B74" s="288">
        <f t="shared" si="11"/>
        <v>7</v>
      </c>
      <c r="C74" s="288">
        <f t="shared" si="16"/>
        <v>2029</v>
      </c>
      <c r="D74" s="288">
        <v>365</v>
      </c>
      <c r="E74" s="288" t="s">
        <v>547</v>
      </c>
      <c r="F74" s="289">
        <v>47239</v>
      </c>
      <c r="G74" s="288"/>
      <c r="H74" s="288"/>
      <c r="I74" s="290">
        <f t="shared" si="12"/>
        <v>706.64367999999604</v>
      </c>
      <c r="J74" s="290">
        <f t="shared" si="9"/>
        <v>618.31321999999602</v>
      </c>
      <c r="K74" s="290">
        <f t="shared" si="10"/>
        <v>97.752375733333267</v>
      </c>
      <c r="L74" s="290">
        <f t="shared" si="7"/>
        <v>88.330459999999988</v>
      </c>
      <c r="M74" s="290">
        <f t="shared" si="8"/>
        <v>9.4219157333332806</v>
      </c>
      <c r="N74" s="271"/>
      <c r="O74" s="272"/>
    </row>
    <row r="75" spans="1:15" ht="15" x14ac:dyDescent="0.25">
      <c r="A75" s="287">
        <f t="shared" si="3"/>
        <v>54</v>
      </c>
      <c r="B75" s="288">
        <f t="shared" si="11"/>
        <v>6</v>
      </c>
      <c r="C75" s="288">
        <f t="shared" si="16"/>
        <v>2029</v>
      </c>
      <c r="D75" s="288">
        <v>365</v>
      </c>
      <c r="E75" s="288" t="s">
        <v>548</v>
      </c>
      <c r="F75" s="289">
        <v>47270</v>
      </c>
      <c r="G75" s="288"/>
      <c r="H75" s="288"/>
      <c r="I75" s="290">
        <f t="shared" si="12"/>
        <v>618.31321999999602</v>
      </c>
      <c r="J75" s="290">
        <f t="shared" si="9"/>
        <v>529.98275999999601</v>
      </c>
      <c r="K75" s="290">
        <f t="shared" si="10"/>
        <v>96.574636266666602</v>
      </c>
      <c r="L75" s="290">
        <f t="shared" si="7"/>
        <v>88.330459999999988</v>
      </c>
      <c r="M75" s="290">
        <f t="shared" si="8"/>
        <v>8.2441762666666136</v>
      </c>
      <c r="N75" s="284"/>
      <c r="O75" s="291"/>
    </row>
    <row r="76" spans="1:15" ht="15" x14ac:dyDescent="0.25">
      <c r="A76" s="287">
        <f t="shared" si="3"/>
        <v>55</v>
      </c>
      <c r="B76" s="288">
        <f t="shared" si="11"/>
        <v>5</v>
      </c>
      <c r="C76" s="288">
        <f t="shared" si="16"/>
        <v>2029</v>
      </c>
      <c r="D76" s="288">
        <v>365</v>
      </c>
      <c r="E76" s="288" t="s">
        <v>549</v>
      </c>
      <c r="F76" s="289">
        <v>47300</v>
      </c>
      <c r="G76" s="288"/>
      <c r="H76" s="288"/>
      <c r="I76" s="290">
        <f t="shared" si="12"/>
        <v>529.98275999999601</v>
      </c>
      <c r="J76" s="290">
        <f t="shared" si="9"/>
        <v>441.65229999999599</v>
      </c>
      <c r="K76" s="290">
        <f t="shared" si="10"/>
        <v>95.396896799999936</v>
      </c>
      <c r="L76" s="290">
        <f t="shared" si="7"/>
        <v>88.330459999999988</v>
      </c>
      <c r="M76" s="290">
        <f t="shared" si="8"/>
        <v>7.0664367999999476</v>
      </c>
      <c r="N76" s="271"/>
      <c r="O76" s="272"/>
    </row>
    <row r="77" spans="1:15" ht="15" x14ac:dyDescent="0.25">
      <c r="A77" s="287">
        <f t="shared" si="3"/>
        <v>56</v>
      </c>
      <c r="B77" s="288">
        <f t="shared" si="11"/>
        <v>4</v>
      </c>
      <c r="C77" s="288">
        <f t="shared" si="16"/>
        <v>2029</v>
      </c>
      <c r="D77" s="288">
        <v>365</v>
      </c>
      <c r="E77" s="288" t="s">
        <v>550</v>
      </c>
      <c r="F77" s="289">
        <v>47331</v>
      </c>
      <c r="G77" s="288"/>
      <c r="H77" s="288"/>
      <c r="I77" s="290">
        <f t="shared" si="12"/>
        <v>441.65229999999599</v>
      </c>
      <c r="J77" s="290">
        <f t="shared" si="9"/>
        <v>353.32183999999597</v>
      </c>
      <c r="K77" s="290">
        <f t="shared" si="10"/>
        <v>94.219157333333271</v>
      </c>
      <c r="L77" s="290">
        <f t="shared" si="7"/>
        <v>88.330459999999988</v>
      </c>
      <c r="M77" s="290">
        <f t="shared" si="8"/>
        <v>5.8886973333332797</v>
      </c>
      <c r="N77" s="271"/>
      <c r="O77" s="272"/>
    </row>
    <row r="78" spans="1:15" ht="15" x14ac:dyDescent="0.25">
      <c r="A78" s="287">
        <f t="shared" si="3"/>
        <v>57</v>
      </c>
      <c r="B78" s="288">
        <f t="shared" si="11"/>
        <v>3</v>
      </c>
      <c r="C78" s="288">
        <f t="shared" si="16"/>
        <v>2029</v>
      </c>
      <c r="D78" s="288">
        <v>365</v>
      </c>
      <c r="E78" s="288" t="s">
        <v>551</v>
      </c>
      <c r="F78" s="289">
        <v>47362</v>
      </c>
      <c r="G78" s="288"/>
      <c r="H78" s="288"/>
      <c r="I78" s="290">
        <f t="shared" si="12"/>
        <v>353.32183999999597</v>
      </c>
      <c r="J78" s="290">
        <f t="shared" si="9"/>
        <v>264.99137999999596</v>
      </c>
      <c r="K78" s="290">
        <f t="shared" si="10"/>
        <v>93.041417866666606</v>
      </c>
      <c r="L78" s="290">
        <f t="shared" si="7"/>
        <v>88.330459999999988</v>
      </c>
      <c r="M78" s="290">
        <f t="shared" si="8"/>
        <v>4.7109578666666136</v>
      </c>
      <c r="N78" s="271"/>
      <c r="O78" s="272"/>
    </row>
    <row r="79" spans="1:15" ht="15" x14ac:dyDescent="0.25">
      <c r="A79" s="287">
        <f t="shared" si="3"/>
        <v>58</v>
      </c>
      <c r="B79" s="288">
        <f t="shared" si="11"/>
        <v>2</v>
      </c>
      <c r="C79" s="288">
        <f t="shared" si="16"/>
        <v>2029</v>
      </c>
      <c r="D79" s="288">
        <v>365</v>
      </c>
      <c r="E79" s="288" t="s">
        <v>552</v>
      </c>
      <c r="F79" s="289">
        <v>47392</v>
      </c>
      <c r="G79" s="288"/>
      <c r="H79" s="288"/>
      <c r="I79" s="290">
        <f t="shared" si="12"/>
        <v>264.99137999999596</v>
      </c>
      <c r="J79" s="290">
        <f t="shared" si="9"/>
        <v>176.66091999999597</v>
      </c>
      <c r="K79" s="290">
        <f t="shared" si="10"/>
        <v>91.863678399999941</v>
      </c>
      <c r="L79" s="290">
        <f t="shared" si="7"/>
        <v>88.330459999999988</v>
      </c>
      <c r="M79" s="290">
        <f t="shared" si="8"/>
        <v>3.5332183999999462</v>
      </c>
      <c r="N79" s="271"/>
      <c r="O79" s="272"/>
    </row>
    <row r="80" spans="1:15" ht="15" x14ac:dyDescent="0.25">
      <c r="A80" s="287">
        <f t="shared" si="3"/>
        <v>59</v>
      </c>
      <c r="B80" s="288">
        <f t="shared" si="11"/>
        <v>1</v>
      </c>
      <c r="C80" s="288">
        <f t="shared" si="16"/>
        <v>2029</v>
      </c>
      <c r="D80" s="288">
        <v>365</v>
      </c>
      <c r="E80" s="288" t="s">
        <v>553</v>
      </c>
      <c r="F80" s="289">
        <v>47423</v>
      </c>
      <c r="G80" s="288"/>
      <c r="H80" s="288"/>
      <c r="I80" s="290">
        <f t="shared" si="12"/>
        <v>176.66091999999597</v>
      </c>
      <c r="J80" s="290">
        <f t="shared" si="9"/>
        <v>88.330459999995981</v>
      </c>
      <c r="K80" s="290">
        <f t="shared" si="10"/>
        <v>90.685938933333262</v>
      </c>
      <c r="L80" s="290">
        <f t="shared" si="7"/>
        <v>88.330459999999988</v>
      </c>
      <c r="M80" s="290">
        <f t="shared" si="8"/>
        <v>2.3554789333332797</v>
      </c>
      <c r="N80" s="271"/>
      <c r="O80" s="272"/>
    </row>
    <row r="81" spans="1:15" ht="15" x14ac:dyDescent="0.25">
      <c r="A81" s="287">
        <f t="shared" si="3"/>
        <v>60</v>
      </c>
      <c r="B81" s="288">
        <f t="shared" si="11"/>
        <v>0</v>
      </c>
      <c r="C81" s="288">
        <f t="shared" si="16"/>
        <v>2029</v>
      </c>
      <c r="D81" s="288">
        <v>365</v>
      </c>
      <c r="E81" s="288" t="s">
        <v>554</v>
      </c>
      <c r="F81" s="289">
        <v>47453</v>
      </c>
      <c r="G81" s="288"/>
      <c r="H81" s="288"/>
      <c r="I81" s="290">
        <f t="shared" si="12"/>
        <v>88.330459999995981</v>
      </c>
      <c r="J81" s="290">
        <f t="shared" si="9"/>
        <v>-4.007461029686965E-12</v>
      </c>
      <c r="K81" s="290">
        <f t="shared" si="10"/>
        <v>89.508199466666596</v>
      </c>
      <c r="L81" s="290">
        <f t="shared" si="7"/>
        <v>88.330459999999988</v>
      </c>
      <c r="M81" s="290">
        <f t="shared" si="8"/>
        <v>1.177739466666613</v>
      </c>
      <c r="N81" s="284">
        <f>SUM(L70:L81)</f>
        <v>1059.96552</v>
      </c>
      <c r="O81" s="291">
        <f>SUM(M70:M81)</f>
        <v>91.863678399999372</v>
      </c>
    </row>
    <row r="82" spans="1:15" ht="15" hidden="1" x14ac:dyDescent="0.25">
      <c r="A82" s="292"/>
      <c r="B82" s="293"/>
      <c r="C82" s="293"/>
      <c r="D82" s="293"/>
      <c r="E82" s="293"/>
      <c r="F82" s="294"/>
      <c r="G82" s="293"/>
      <c r="H82" s="293"/>
      <c r="I82" s="295"/>
      <c r="J82" s="295"/>
      <c r="K82" s="295"/>
      <c r="L82" s="295"/>
      <c r="M82" s="295"/>
      <c r="N82" s="271"/>
      <c r="O82" s="272"/>
    </row>
    <row r="83" spans="1:15" ht="15" hidden="1" x14ac:dyDescent="0.25">
      <c r="A83" s="292"/>
      <c r="B83" s="293"/>
      <c r="C83" s="293"/>
      <c r="D83" s="293"/>
      <c r="E83" s="293"/>
      <c r="F83" s="294"/>
      <c r="G83" s="293"/>
      <c r="H83" s="293"/>
      <c r="I83" s="295"/>
      <c r="J83" s="295"/>
      <c r="K83" s="295"/>
      <c r="L83" s="295"/>
      <c r="M83" s="295"/>
      <c r="N83" s="271"/>
      <c r="O83" s="272"/>
    </row>
    <row r="84" spans="1:15" ht="15" hidden="1" x14ac:dyDescent="0.25">
      <c r="A84" s="292"/>
      <c r="B84" s="293"/>
      <c r="C84" s="293"/>
      <c r="D84" s="293"/>
      <c r="E84" s="293"/>
      <c r="F84" s="294"/>
      <c r="G84" s="293"/>
      <c r="H84" s="293"/>
      <c r="I84" s="295"/>
      <c r="J84" s="295"/>
      <c r="K84" s="295"/>
      <c r="L84" s="295"/>
      <c r="M84" s="295"/>
      <c r="N84" s="271"/>
      <c r="O84" s="272"/>
    </row>
    <row r="85" spans="1:15" ht="15" hidden="1" x14ac:dyDescent="0.25">
      <c r="A85" s="293"/>
      <c r="B85" s="293"/>
      <c r="C85" s="293"/>
      <c r="D85" s="293"/>
      <c r="E85" s="293"/>
      <c r="F85" s="294"/>
      <c r="G85" s="293"/>
      <c r="H85" s="293"/>
      <c r="I85" s="296"/>
      <c r="J85" s="296"/>
      <c r="K85" s="296"/>
      <c r="L85" s="296"/>
      <c r="M85" s="296"/>
      <c r="N85" s="271"/>
      <c r="O85" s="272"/>
    </row>
    <row r="86" spans="1:15" ht="15" hidden="1" x14ac:dyDescent="0.25">
      <c r="A86" s="293"/>
      <c r="B86" s="293"/>
      <c r="C86" s="293"/>
      <c r="D86" s="293"/>
      <c r="E86" s="293"/>
      <c r="F86" s="294"/>
      <c r="G86" s="293"/>
      <c r="H86" s="293"/>
      <c r="I86" s="296"/>
      <c r="J86" s="296"/>
      <c r="K86" s="296"/>
      <c r="L86" s="296"/>
      <c r="M86" s="296"/>
      <c r="N86" s="271"/>
      <c r="O86" s="272"/>
    </row>
    <row r="87" spans="1:15" ht="15" hidden="1" x14ac:dyDescent="0.25">
      <c r="A87" s="293"/>
      <c r="B87" s="293"/>
      <c r="C87" s="293"/>
      <c r="D87" s="293"/>
      <c r="E87" s="293"/>
      <c r="F87" s="294"/>
      <c r="G87" s="293"/>
      <c r="H87" s="293"/>
      <c r="I87" s="296"/>
      <c r="J87" s="296"/>
      <c r="K87" s="296"/>
      <c r="L87" s="296"/>
      <c r="M87" s="296"/>
      <c r="N87" s="284"/>
      <c r="O87" s="291"/>
    </row>
    <row r="88" spans="1:15" ht="15" hidden="1" x14ac:dyDescent="0.25">
      <c r="A88" s="293"/>
      <c r="B88" s="293"/>
      <c r="C88" s="293"/>
      <c r="D88" s="293"/>
      <c r="E88" s="293"/>
      <c r="F88" s="294"/>
      <c r="G88" s="293"/>
      <c r="H88" s="293"/>
      <c r="I88" s="296"/>
      <c r="J88" s="296"/>
      <c r="K88" s="296"/>
      <c r="L88" s="296"/>
      <c r="M88" s="296"/>
      <c r="N88" s="271"/>
      <c r="O88" s="272"/>
    </row>
    <row r="89" spans="1:15" ht="15" hidden="1" x14ac:dyDescent="0.25">
      <c r="A89" s="293"/>
      <c r="B89" s="293"/>
      <c r="C89" s="293"/>
      <c r="D89" s="293"/>
      <c r="E89" s="293"/>
      <c r="F89" s="294"/>
      <c r="G89" s="293"/>
      <c r="H89" s="293"/>
      <c r="I89" s="296"/>
      <c r="J89" s="296"/>
      <c r="K89" s="296"/>
      <c r="L89" s="296"/>
      <c r="M89" s="296"/>
      <c r="N89" s="271"/>
      <c r="O89" s="272"/>
    </row>
    <row r="90" spans="1:15" ht="15" hidden="1" x14ac:dyDescent="0.25">
      <c r="A90" s="293"/>
      <c r="B90" s="293"/>
      <c r="C90" s="293"/>
      <c r="D90" s="293"/>
      <c r="E90" s="293"/>
      <c r="F90" s="294"/>
      <c r="G90" s="293"/>
      <c r="H90" s="293"/>
      <c r="I90" s="296"/>
      <c r="J90" s="296"/>
      <c r="K90" s="296"/>
      <c r="L90" s="296"/>
      <c r="M90" s="296"/>
      <c r="N90" s="271"/>
      <c r="O90" s="272"/>
    </row>
    <row r="91" spans="1:15" ht="15" hidden="1" x14ac:dyDescent="0.25">
      <c r="A91" s="293"/>
      <c r="B91" s="293"/>
      <c r="C91" s="293"/>
      <c r="D91" s="293"/>
      <c r="E91" s="293"/>
      <c r="F91" s="294"/>
      <c r="G91" s="293"/>
      <c r="H91" s="293"/>
      <c r="I91" s="296"/>
      <c r="J91" s="296"/>
      <c r="K91" s="296"/>
      <c r="L91" s="296"/>
      <c r="M91" s="296"/>
      <c r="N91" s="271"/>
      <c r="O91" s="272"/>
    </row>
    <row r="92" spans="1:15" ht="15" hidden="1" x14ac:dyDescent="0.25">
      <c r="A92" s="293"/>
      <c r="B92" s="293"/>
      <c r="C92" s="293"/>
      <c r="D92" s="293"/>
      <c r="E92" s="293"/>
      <c r="F92" s="294"/>
      <c r="G92" s="293"/>
      <c r="H92" s="293"/>
      <c r="I92" s="296"/>
      <c r="J92" s="296"/>
      <c r="K92" s="296"/>
      <c r="L92" s="296"/>
      <c r="M92" s="296"/>
      <c r="N92" s="271"/>
      <c r="O92" s="272"/>
    </row>
    <row r="93" spans="1:15" ht="15" hidden="1" x14ac:dyDescent="0.25">
      <c r="A93" s="293"/>
      <c r="B93" s="293"/>
      <c r="C93" s="293"/>
      <c r="D93" s="293"/>
      <c r="E93" s="293"/>
      <c r="F93" s="294"/>
      <c r="G93" s="293"/>
      <c r="H93" s="293"/>
      <c r="I93" s="296"/>
      <c r="J93" s="296"/>
      <c r="K93" s="296"/>
      <c r="L93" s="296"/>
      <c r="M93" s="296"/>
      <c r="N93" s="284">
        <f>SUM(L82:L93)</f>
        <v>0</v>
      </c>
      <c r="O93" s="291">
        <f>SUM(M82:M93)</f>
        <v>0</v>
      </c>
    </row>
    <row r="94" spans="1:15" ht="15" hidden="1" x14ac:dyDescent="0.25">
      <c r="A94" s="287"/>
      <c r="B94" s="288"/>
      <c r="C94" s="288"/>
      <c r="D94" s="288"/>
      <c r="E94" s="288"/>
      <c r="F94" s="289"/>
      <c r="G94" s="288"/>
      <c r="H94" s="288"/>
      <c r="I94" s="290"/>
      <c r="J94" s="290"/>
      <c r="K94" s="290"/>
      <c r="L94" s="290"/>
      <c r="M94" s="290"/>
      <c r="N94" s="271"/>
      <c r="O94" s="272"/>
    </row>
    <row r="95" spans="1:15" ht="15" hidden="1" x14ac:dyDescent="0.25">
      <c r="A95" s="287"/>
      <c r="B95" s="288"/>
      <c r="C95" s="288"/>
      <c r="D95" s="288"/>
      <c r="E95" s="288"/>
      <c r="F95" s="289"/>
      <c r="G95" s="288"/>
      <c r="H95" s="288"/>
      <c r="I95" s="290"/>
      <c r="J95" s="290"/>
      <c r="K95" s="290"/>
      <c r="L95" s="290"/>
      <c r="M95" s="290"/>
      <c r="N95" s="271"/>
      <c r="O95" s="272"/>
    </row>
    <row r="96" spans="1:15" ht="15" hidden="1" x14ac:dyDescent="0.25">
      <c r="A96" s="287"/>
      <c r="B96" s="288"/>
      <c r="C96" s="288"/>
      <c r="D96" s="288"/>
      <c r="E96" s="288"/>
      <c r="F96" s="289"/>
      <c r="G96" s="288"/>
      <c r="H96" s="288"/>
      <c r="I96" s="290"/>
      <c r="J96" s="290"/>
      <c r="K96" s="290"/>
      <c r="L96" s="290"/>
      <c r="M96" s="290"/>
      <c r="N96" s="271"/>
      <c r="O96" s="272"/>
    </row>
    <row r="97" spans="1:15" ht="15" hidden="1" x14ac:dyDescent="0.25">
      <c r="A97" s="287"/>
      <c r="B97" s="288"/>
      <c r="C97" s="288"/>
      <c r="D97" s="288"/>
      <c r="E97" s="288"/>
      <c r="F97" s="289"/>
      <c r="G97" s="288"/>
      <c r="H97" s="288"/>
      <c r="I97" s="290"/>
      <c r="J97" s="290"/>
      <c r="K97" s="290"/>
      <c r="L97" s="290"/>
      <c r="M97" s="290"/>
      <c r="N97" s="271"/>
      <c r="O97" s="272"/>
    </row>
    <row r="98" spans="1:15" ht="15" hidden="1" x14ac:dyDescent="0.25">
      <c r="A98" s="287"/>
      <c r="B98" s="288"/>
      <c r="C98" s="288"/>
      <c r="D98" s="288"/>
      <c r="E98" s="288"/>
      <c r="F98" s="289"/>
      <c r="G98" s="288"/>
      <c r="H98" s="288"/>
      <c r="I98" s="290"/>
      <c r="J98" s="290"/>
      <c r="K98" s="290"/>
      <c r="L98" s="290"/>
      <c r="M98" s="290"/>
      <c r="N98" s="271"/>
      <c r="O98" s="272"/>
    </row>
    <row r="99" spans="1:15" ht="15" hidden="1" x14ac:dyDescent="0.25">
      <c r="A99" s="287"/>
      <c r="B99" s="288"/>
      <c r="C99" s="288"/>
      <c r="D99" s="288"/>
      <c r="E99" s="288"/>
      <c r="F99" s="289"/>
      <c r="G99" s="288"/>
      <c r="H99" s="288"/>
      <c r="I99" s="290"/>
      <c r="J99" s="290"/>
      <c r="K99" s="290"/>
      <c r="L99" s="290"/>
      <c r="M99" s="290"/>
      <c r="N99" s="284"/>
      <c r="O99" s="291"/>
    </row>
    <row r="100" spans="1:15" ht="15" hidden="1" x14ac:dyDescent="0.25">
      <c r="A100" s="287"/>
      <c r="B100" s="288"/>
      <c r="C100" s="288"/>
      <c r="D100" s="288"/>
      <c r="E100" s="288"/>
      <c r="F100" s="289"/>
      <c r="G100" s="288"/>
      <c r="H100" s="288"/>
      <c r="I100" s="290"/>
      <c r="J100" s="290"/>
      <c r="K100" s="290"/>
      <c r="L100" s="290"/>
      <c r="M100" s="290"/>
      <c r="N100" s="271"/>
      <c r="O100" s="272"/>
    </row>
    <row r="101" spans="1:15" ht="15" hidden="1" x14ac:dyDescent="0.25">
      <c r="A101" s="287"/>
      <c r="B101" s="288"/>
      <c r="C101" s="288"/>
      <c r="D101" s="288"/>
      <c r="E101" s="288"/>
      <c r="F101" s="289"/>
      <c r="G101" s="288"/>
      <c r="H101" s="288"/>
      <c r="I101" s="290"/>
      <c r="J101" s="290"/>
      <c r="K101" s="290"/>
      <c r="L101" s="290"/>
      <c r="M101" s="290"/>
      <c r="N101" s="271"/>
      <c r="O101" s="272"/>
    </row>
    <row r="102" spans="1:15" ht="15" hidden="1" x14ac:dyDescent="0.25">
      <c r="A102" s="287"/>
      <c r="B102" s="288"/>
      <c r="C102" s="288"/>
      <c r="D102" s="288"/>
      <c r="E102" s="288"/>
      <c r="F102" s="289"/>
      <c r="G102" s="288"/>
      <c r="H102" s="288"/>
      <c r="I102" s="290"/>
      <c r="J102" s="290"/>
      <c r="K102" s="290"/>
      <c r="L102" s="290"/>
      <c r="M102" s="290"/>
      <c r="N102" s="271"/>
      <c r="O102" s="272"/>
    </row>
    <row r="103" spans="1:15" ht="15" hidden="1" x14ac:dyDescent="0.25">
      <c r="A103" s="287"/>
      <c r="B103" s="288"/>
      <c r="C103" s="288"/>
      <c r="D103" s="288"/>
      <c r="E103" s="288"/>
      <c r="F103" s="289"/>
      <c r="G103" s="288"/>
      <c r="H103" s="288"/>
      <c r="I103" s="290"/>
      <c r="J103" s="290"/>
      <c r="K103" s="290"/>
      <c r="L103" s="290"/>
      <c r="M103" s="290"/>
      <c r="N103" s="271"/>
      <c r="O103" s="272"/>
    </row>
    <row r="104" spans="1:15" ht="15" hidden="1" x14ac:dyDescent="0.25">
      <c r="A104" s="287"/>
      <c r="B104" s="288"/>
      <c r="C104" s="288"/>
      <c r="D104" s="288"/>
      <c r="E104" s="288"/>
      <c r="F104" s="289"/>
      <c r="G104" s="288"/>
      <c r="H104" s="288"/>
      <c r="I104" s="290"/>
      <c r="J104" s="290"/>
      <c r="K104" s="290"/>
      <c r="L104" s="290"/>
      <c r="M104" s="290"/>
      <c r="N104" s="271"/>
      <c r="O104" s="272"/>
    </row>
    <row r="105" spans="1:15" ht="15" hidden="1" x14ac:dyDescent="0.25">
      <c r="A105" s="287"/>
      <c r="B105" s="288"/>
      <c r="C105" s="288"/>
      <c r="D105" s="288"/>
      <c r="E105" s="288"/>
      <c r="F105" s="289"/>
      <c r="G105" s="288"/>
      <c r="H105" s="288"/>
      <c r="I105" s="290"/>
      <c r="J105" s="290"/>
      <c r="K105" s="290"/>
      <c r="L105" s="290"/>
      <c r="M105" s="290"/>
      <c r="N105" s="284">
        <f>SUM(L94:L105)</f>
        <v>0</v>
      </c>
      <c r="O105" s="291">
        <f>SUM(M94:M105)</f>
        <v>0</v>
      </c>
    </row>
    <row r="106" spans="1:15" ht="15" hidden="1" x14ac:dyDescent="0.25">
      <c r="A106" s="292"/>
      <c r="B106" s="293"/>
      <c r="C106" s="293"/>
      <c r="D106" s="293"/>
      <c r="E106" s="293"/>
      <c r="F106" s="294"/>
      <c r="G106" s="293"/>
      <c r="H106" s="293"/>
      <c r="I106" s="295"/>
      <c r="J106" s="295"/>
      <c r="K106" s="295"/>
      <c r="L106" s="295"/>
      <c r="M106" s="295"/>
      <c r="N106" s="271"/>
      <c r="O106" s="272"/>
    </row>
    <row r="107" spans="1:15" ht="15" hidden="1" x14ac:dyDescent="0.25">
      <c r="A107" s="292"/>
      <c r="B107" s="293"/>
      <c r="C107" s="293"/>
      <c r="D107" s="293"/>
      <c r="E107" s="293"/>
      <c r="F107" s="294"/>
      <c r="G107" s="293"/>
      <c r="H107" s="293"/>
      <c r="I107" s="295"/>
      <c r="J107" s="295"/>
      <c r="K107" s="295"/>
      <c r="L107" s="295"/>
      <c r="M107" s="295"/>
      <c r="N107" s="271"/>
      <c r="O107" s="272"/>
    </row>
    <row r="108" spans="1:15" ht="15" hidden="1" x14ac:dyDescent="0.25">
      <c r="A108" s="292"/>
      <c r="B108" s="293"/>
      <c r="C108" s="293"/>
      <c r="D108" s="293"/>
      <c r="E108" s="293"/>
      <c r="F108" s="294"/>
      <c r="G108" s="293"/>
      <c r="H108" s="293"/>
      <c r="I108" s="295"/>
      <c r="J108" s="295"/>
      <c r="K108" s="295"/>
      <c r="L108" s="295"/>
      <c r="M108" s="295"/>
      <c r="N108" s="271"/>
      <c r="O108" s="272"/>
    </row>
    <row r="109" spans="1:15" ht="15" hidden="1" x14ac:dyDescent="0.25">
      <c r="A109" s="293"/>
      <c r="B109" s="293"/>
      <c r="C109" s="293"/>
      <c r="D109" s="293"/>
      <c r="E109" s="293"/>
      <c r="F109" s="294"/>
      <c r="G109" s="293"/>
      <c r="H109" s="293"/>
      <c r="I109" s="296"/>
      <c r="J109" s="296"/>
      <c r="K109" s="296"/>
      <c r="L109" s="296"/>
      <c r="M109" s="296"/>
      <c r="N109" s="271"/>
      <c r="O109" s="272"/>
    </row>
    <row r="110" spans="1:15" ht="15" hidden="1" x14ac:dyDescent="0.25">
      <c r="A110" s="293"/>
      <c r="B110" s="293"/>
      <c r="C110" s="293"/>
      <c r="D110" s="293"/>
      <c r="E110" s="293"/>
      <c r="F110" s="294"/>
      <c r="G110" s="293"/>
      <c r="H110" s="293"/>
      <c r="I110" s="296"/>
      <c r="J110" s="296"/>
      <c r="K110" s="296"/>
      <c r="L110" s="296"/>
      <c r="M110" s="296"/>
      <c r="N110" s="284"/>
      <c r="O110" s="291"/>
    </row>
    <row r="111" spans="1:15" ht="15" hidden="1" x14ac:dyDescent="0.25">
      <c r="A111" s="293"/>
      <c r="B111" s="293"/>
      <c r="C111" s="293"/>
      <c r="D111" s="293"/>
      <c r="E111" s="293"/>
      <c r="F111" s="294"/>
      <c r="G111" s="293"/>
      <c r="H111" s="293"/>
      <c r="I111" s="296"/>
      <c r="J111" s="296"/>
      <c r="K111" s="296"/>
      <c r="L111" s="296"/>
      <c r="M111" s="296"/>
      <c r="N111" s="271"/>
      <c r="O111" s="272"/>
    </row>
    <row r="112" spans="1:15" ht="15" hidden="1" x14ac:dyDescent="0.25">
      <c r="A112" s="293"/>
      <c r="B112" s="293"/>
      <c r="C112" s="293"/>
      <c r="D112" s="293"/>
      <c r="E112" s="293"/>
      <c r="F112" s="294"/>
      <c r="G112" s="293"/>
      <c r="H112" s="293"/>
      <c r="I112" s="296"/>
      <c r="J112" s="296"/>
      <c r="K112" s="296"/>
      <c r="L112" s="296"/>
      <c r="M112" s="296"/>
      <c r="N112" s="271"/>
      <c r="O112" s="272"/>
    </row>
    <row r="113" spans="1:15" ht="15" hidden="1" x14ac:dyDescent="0.25">
      <c r="A113" s="293"/>
      <c r="B113" s="293"/>
      <c r="C113" s="293"/>
      <c r="D113" s="293"/>
      <c r="E113" s="293"/>
      <c r="F113" s="294"/>
      <c r="G113" s="293"/>
      <c r="H113" s="293"/>
      <c r="I113" s="296"/>
      <c r="J113" s="296"/>
      <c r="K113" s="296"/>
      <c r="L113" s="296"/>
      <c r="M113" s="296"/>
      <c r="N113" s="271"/>
      <c r="O113" s="272"/>
    </row>
    <row r="114" spans="1:15" ht="15" hidden="1" x14ac:dyDescent="0.25">
      <c r="A114" s="293"/>
      <c r="B114" s="293"/>
      <c r="C114" s="293"/>
      <c r="D114" s="293"/>
      <c r="E114" s="293"/>
      <c r="F114" s="294"/>
      <c r="G114" s="293"/>
      <c r="H114" s="293"/>
      <c r="I114" s="296"/>
      <c r="J114" s="296"/>
      <c r="K114" s="296"/>
      <c r="L114" s="296"/>
      <c r="M114" s="296"/>
      <c r="N114" s="271"/>
      <c r="O114" s="272"/>
    </row>
    <row r="115" spans="1:15" ht="15" hidden="1" x14ac:dyDescent="0.25">
      <c r="A115" s="293"/>
      <c r="B115" s="293"/>
      <c r="C115" s="293"/>
      <c r="D115" s="293"/>
      <c r="E115" s="293"/>
      <c r="F115" s="294"/>
      <c r="G115" s="293"/>
      <c r="H115" s="293"/>
      <c r="I115" s="296"/>
      <c r="J115" s="296"/>
      <c r="K115" s="296"/>
      <c r="L115" s="296"/>
      <c r="M115" s="296"/>
      <c r="N115" s="271"/>
      <c r="O115" s="272"/>
    </row>
    <row r="116" spans="1:15" ht="15" hidden="1" x14ac:dyDescent="0.25">
      <c r="A116" s="293"/>
      <c r="B116" s="293"/>
      <c r="C116" s="293"/>
      <c r="D116" s="293"/>
      <c r="E116" s="293"/>
      <c r="F116" s="294"/>
      <c r="G116" s="293"/>
      <c r="H116" s="293"/>
      <c r="I116" s="296"/>
      <c r="J116" s="296"/>
      <c r="K116" s="296"/>
      <c r="L116" s="296"/>
      <c r="M116" s="296"/>
      <c r="N116" s="271"/>
      <c r="O116" s="272"/>
    </row>
    <row r="117" spans="1:15" ht="15" hidden="1" x14ac:dyDescent="0.25">
      <c r="A117" s="293"/>
      <c r="B117" s="293"/>
      <c r="C117" s="293"/>
      <c r="D117" s="293"/>
      <c r="E117" s="293"/>
      <c r="F117" s="294"/>
      <c r="G117" s="293"/>
      <c r="H117" s="293"/>
      <c r="I117" s="296"/>
      <c r="J117" s="296"/>
      <c r="K117" s="296"/>
      <c r="L117" s="296"/>
      <c r="M117" s="296"/>
      <c r="N117" s="284">
        <f>SUM(L106:L117)</f>
        <v>0</v>
      </c>
      <c r="O117" s="291">
        <f>SUM(M106:M117)</f>
        <v>0</v>
      </c>
    </row>
    <row r="118" spans="1:15" ht="15" hidden="1" x14ac:dyDescent="0.25">
      <c r="A118" s="287"/>
      <c r="B118" s="288"/>
      <c r="C118" s="288"/>
      <c r="D118" s="288"/>
      <c r="E118" s="288"/>
      <c r="F118" s="289"/>
      <c r="G118" s="288"/>
      <c r="H118" s="288"/>
      <c r="I118" s="290"/>
      <c r="J118" s="290"/>
      <c r="K118" s="290"/>
      <c r="L118" s="290"/>
      <c r="M118" s="290"/>
      <c r="N118" s="271"/>
      <c r="O118" s="272"/>
    </row>
    <row r="119" spans="1:15" ht="15" hidden="1" x14ac:dyDescent="0.25">
      <c r="A119" s="287"/>
      <c r="B119" s="288"/>
      <c r="C119" s="288"/>
      <c r="D119" s="288"/>
      <c r="E119" s="288"/>
      <c r="F119" s="289"/>
      <c r="G119" s="288"/>
      <c r="H119" s="288"/>
      <c r="I119" s="290"/>
      <c r="J119" s="290"/>
      <c r="K119" s="290"/>
      <c r="L119" s="290"/>
      <c r="M119" s="290"/>
      <c r="N119" s="271"/>
      <c r="O119" s="272"/>
    </row>
    <row r="120" spans="1:15" ht="15" hidden="1" x14ac:dyDescent="0.25">
      <c r="A120" s="287"/>
      <c r="B120" s="288"/>
      <c r="C120" s="288"/>
      <c r="D120" s="288"/>
      <c r="E120" s="288"/>
      <c r="F120" s="289"/>
      <c r="G120" s="288"/>
      <c r="H120" s="288"/>
      <c r="I120" s="290"/>
      <c r="J120" s="290"/>
      <c r="K120" s="290"/>
      <c r="L120" s="290"/>
      <c r="M120" s="290"/>
      <c r="N120" s="271"/>
      <c r="O120" s="272"/>
    </row>
    <row r="121" spans="1:15" ht="15" hidden="1" x14ac:dyDescent="0.25">
      <c r="A121" s="287"/>
      <c r="B121" s="288"/>
      <c r="C121" s="288"/>
      <c r="D121" s="288"/>
      <c r="E121" s="288"/>
      <c r="F121" s="289"/>
      <c r="G121" s="288"/>
      <c r="H121" s="288"/>
      <c r="I121" s="290"/>
      <c r="J121" s="290"/>
      <c r="K121" s="290"/>
      <c r="L121" s="290"/>
      <c r="M121" s="290"/>
      <c r="N121" s="271"/>
      <c r="O121" s="272"/>
    </row>
    <row r="122" spans="1:15" ht="15" hidden="1" x14ac:dyDescent="0.25">
      <c r="A122" s="287"/>
      <c r="B122" s="288"/>
      <c r="C122" s="288"/>
      <c r="D122" s="288"/>
      <c r="E122" s="288"/>
      <c r="F122" s="289"/>
      <c r="G122" s="288"/>
      <c r="H122" s="288"/>
      <c r="I122" s="290"/>
      <c r="J122" s="290"/>
      <c r="K122" s="290"/>
      <c r="L122" s="290"/>
      <c r="M122" s="290"/>
      <c r="N122" s="271"/>
      <c r="O122" s="272"/>
    </row>
    <row r="123" spans="1:15" ht="15" hidden="1" x14ac:dyDescent="0.25">
      <c r="A123" s="287"/>
      <c r="B123" s="288"/>
      <c r="C123" s="288"/>
      <c r="D123" s="288"/>
      <c r="E123" s="288"/>
      <c r="F123" s="289"/>
      <c r="G123" s="288"/>
      <c r="H123" s="288"/>
      <c r="I123" s="290"/>
      <c r="J123" s="290"/>
      <c r="K123" s="290"/>
      <c r="L123" s="290"/>
      <c r="M123" s="290"/>
      <c r="N123" s="271"/>
      <c r="O123" s="272"/>
    </row>
    <row r="124" spans="1:15" ht="15" hidden="1" x14ac:dyDescent="0.25">
      <c r="A124" s="287"/>
      <c r="B124" s="288"/>
      <c r="C124" s="288"/>
      <c r="D124" s="288"/>
      <c r="E124" s="288"/>
      <c r="F124" s="289"/>
      <c r="G124" s="288"/>
      <c r="H124" s="288"/>
      <c r="I124" s="290"/>
      <c r="J124" s="290"/>
      <c r="K124" s="290"/>
      <c r="L124" s="290"/>
      <c r="M124" s="290"/>
      <c r="N124" s="271"/>
      <c r="O124" s="272"/>
    </row>
    <row r="125" spans="1:15" ht="15" hidden="1" x14ac:dyDescent="0.25">
      <c r="A125" s="287"/>
      <c r="B125" s="288"/>
      <c r="C125" s="288"/>
      <c r="D125" s="288"/>
      <c r="E125" s="288"/>
      <c r="F125" s="289"/>
      <c r="G125" s="288"/>
      <c r="H125" s="288"/>
      <c r="I125" s="290"/>
      <c r="J125" s="290"/>
      <c r="K125" s="290"/>
      <c r="L125" s="290"/>
      <c r="M125" s="290"/>
      <c r="N125" s="271"/>
      <c r="O125" s="272"/>
    </row>
    <row r="126" spans="1:15" ht="15" hidden="1" x14ac:dyDescent="0.25">
      <c r="A126" s="287"/>
      <c r="B126" s="288"/>
      <c r="C126" s="288"/>
      <c r="D126" s="288"/>
      <c r="E126" s="288"/>
      <c r="F126" s="289"/>
      <c r="G126" s="288"/>
      <c r="H126" s="288"/>
      <c r="I126" s="290"/>
      <c r="J126" s="290"/>
      <c r="K126" s="290"/>
      <c r="L126" s="290"/>
      <c r="M126" s="290"/>
      <c r="N126" s="271"/>
      <c r="O126" s="272"/>
    </row>
    <row r="127" spans="1:15" ht="15" hidden="1" x14ac:dyDescent="0.25">
      <c r="A127" s="287"/>
      <c r="B127" s="288"/>
      <c r="C127" s="288"/>
      <c r="D127" s="288"/>
      <c r="E127" s="288"/>
      <c r="F127" s="289"/>
      <c r="G127" s="288"/>
      <c r="H127" s="288"/>
      <c r="I127" s="290"/>
      <c r="J127" s="290"/>
      <c r="K127" s="290"/>
      <c r="L127" s="290"/>
      <c r="M127" s="290"/>
      <c r="N127" s="271"/>
      <c r="O127" s="272"/>
    </row>
    <row r="128" spans="1:15" ht="15" hidden="1" x14ac:dyDescent="0.25">
      <c r="A128" s="287"/>
      <c r="B128" s="288"/>
      <c r="C128" s="288"/>
      <c r="D128" s="288"/>
      <c r="E128" s="288"/>
      <c r="F128" s="289"/>
      <c r="G128" s="288"/>
      <c r="H128" s="288"/>
      <c r="I128" s="290"/>
      <c r="J128" s="290"/>
      <c r="K128" s="290"/>
      <c r="L128" s="290"/>
      <c r="M128" s="290"/>
      <c r="N128" s="271"/>
      <c r="O128" s="272"/>
    </row>
    <row r="129" spans="1:15" ht="15" hidden="1" x14ac:dyDescent="0.25">
      <c r="A129" s="287"/>
      <c r="B129" s="288"/>
      <c r="C129" s="288"/>
      <c r="D129" s="288"/>
      <c r="E129" s="288"/>
      <c r="F129" s="289"/>
      <c r="G129" s="288"/>
      <c r="H129" s="288"/>
      <c r="I129" s="290"/>
      <c r="J129" s="290"/>
      <c r="K129" s="290"/>
      <c r="L129" s="290"/>
      <c r="M129" s="290"/>
      <c r="N129" s="284">
        <f>SUM(L118:L129)</f>
        <v>0</v>
      </c>
      <c r="O129" s="291">
        <f>SUM(M118:M129)</f>
        <v>0</v>
      </c>
    </row>
    <row r="130" spans="1:15" ht="15" hidden="1" x14ac:dyDescent="0.25">
      <c r="A130" s="292"/>
      <c r="B130" s="293"/>
      <c r="C130" s="293"/>
      <c r="D130" s="293"/>
      <c r="E130" s="293"/>
      <c r="F130" s="294"/>
      <c r="G130" s="293"/>
      <c r="H130" s="293"/>
      <c r="I130" s="295"/>
      <c r="J130" s="295"/>
      <c r="K130" s="295"/>
      <c r="L130" s="295"/>
      <c r="M130" s="295"/>
      <c r="N130" s="284"/>
      <c r="O130" s="291"/>
    </row>
    <row r="131" spans="1:15" ht="15" hidden="1" x14ac:dyDescent="0.25">
      <c r="A131" s="292"/>
      <c r="B131" s="293"/>
      <c r="C131" s="293"/>
      <c r="D131" s="293"/>
      <c r="E131" s="293"/>
      <c r="F131" s="294"/>
      <c r="G131" s="293"/>
      <c r="H131" s="293"/>
      <c r="I131" s="295"/>
      <c r="J131" s="295"/>
      <c r="K131" s="295"/>
      <c r="L131" s="295"/>
      <c r="M131" s="295"/>
      <c r="N131" s="284"/>
      <c r="O131" s="291"/>
    </row>
    <row r="132" spans="1:15" ht="15" hidden="1" x14ac:dyDescent="0.25">
      <c r="A132" s="292"/>
      <c r="B132" s="293"/>
      <c r="C132" s="293"/>
      <c r="D132" s="293"/>
      <c r="E132" s="293"/>
      <c r="F132" s="294"/>
      <c r="G132" s="293"/>
      <c r="H132" s="293"/>
      <c r="I132" s="295"/>
      <c r="J132" s="295"/>
      <c r="K132" s="295"/>
      <c r="L132" s="295"/>
      <c r="M132" s="295"/>
      <c r="N132" s="284"/>
      <c r="O132" s="291"/>
    </row>
    <row r="133" spans="1:15" ht="15" hidden="1" x14ac:dyDescent="0.25">
      <c r="A133" s="293"/>
      <c r="B133" s="293"/>
      <c r="C133" s="293"/>
      <c r="D133" s="293"/>
      <c r="E133" s="293"/>
      <c r="F133" s="294"/>
      <c r="G133" s="293"/>
      <c r="H133" s="293"/>
      <c r="I133" s="296"/>
      <c r="J133" s="296"/>
      <c r="K133" s="296"/>
      <c r="L133" s="296"/>
      <c r="M133" s="296"/>
      <c r="N133" s="284"/>
      <c r="O133" s="291"/>
    </row>
    <row r="134" spans="1:15" ht="15" hidden="1" x14ac:dyDescent="0.25">
      <c r="A134" s="293"/>
      <c r="B134" s="293"/>
      <c r="C134" s="293"/>
      <c r="D134" s="293"/>
      <c r="E134" s="293"/>
      <c r="F134" s="294"/>
      <c r="G134" s="293"/>
      <c r="H134" s="293"/>
      <c r="I134" s="296"/>
      <c r="J134" s="296"/>
      <c r="K134" s="296"/>
      <c r="L134" s="296"/>
      <c r="M134" s="296"/>
      <c r="N134" s="284"/>
      <c r="O134" s="291"/>
    </row>
    <row r="135" spans="1:15" ht="15" hidden="1" x14ac:dyDescent="0.25">
      <c r="A135" s="293"/>
      <c r="B135" s="293"/>
      <c r="C135" s="293"/>
      <c r="D135" s="293"/>
      <c r="E135" s="293"/>
      <c r="F135" s="294"/>
      <c r="G135" s="293"/>
      <c r="H135" s="293"/>
      <c r="I135" s="296"/>
      <c r="J135" s="296"/>
      <c r="K135" s="296"/>
      <c r="L135" s="296"/>
      <c r="M135" s="296"/>
      <c r="N135" s="284"/>
      <c r="O135" s="291"/>
    </row>
    <row r="136" spans="1:15" ht="15" hidden="1" x14ac:dyDescent="0.25">
      <c r="A136" s="293"/>
      <c r="B136" s="293"/>
      <c r="C136" s="293"/>
      <c r="D136" s="293"/>
      <c r="E136" s="293"/>
      <c r="F136" s="294"/>
      <c r="G136" s="293"/>
      <c r="H136" s="293"/>
      <c r="I136" s="296"/>
      <c r="J136" s="296"/>
      <c r="K136" s="296"/>
      <c r="L136" s="296"/>
      <c r="M136" s="296"/>
      <c r="N136" s="284"/>
      <c r="O136" s="291"/>
    </row>
    <row r="137" spans="1:15" ht="15" hidden="1" x14ac:dyDescent="0.25">
      <c r="A137" s="293"/>
      <c r="B137" s="293"/>
      <c r="C137" s="293"/>
      <c r="D137" s="293"/>
      <c r="E137" s="293"/>
      <c r="F137" s="294"/>
      <c r="G137" s="293"/>
      <c r="H137" s="293"/>
      <c r="I137" s="296"/>
      <c r="J137" s="296"/>
      <c r="K137" s="296"/>
      <c r="L137" s="296"/>
      <c r="M137" s="296"/>
      <c r="N137" s="284"/>
      <c r="O137" s="291"/>
    </row>
    <row r="138" spans="1:15" ht="15" hidden="1" x14ac:dyDescent="0.25">
      <c r="A138" s="293"/>
      <c r="B138" s="293"/>
      <c r="C138" s="293"/>
      <c r="D138" s="293"/>
      <c r="E138" s="293"/>
      <c r="F138" s="294"/>
      <c r="G138" s="293"/>
      <c r="H138" s="293"/>
      <c r="I138" s="296"/>
      <c r="J138" s="296"/>
      <c r="K138" s="296"/>
      <c r="L138" s="296"/>
      <c r="M138" s="296"/>
      <c r="N138" s="284"/>
      <c r="O138" s="291"/>
    </row>
    <row r="139" spans="1:15" ht="15" hidden="1" x14ac:dyDescent="0.25">
      <c r="A139" s="293"/>
      <c r="B139" s="293"/>
      <c r="C139" s="293"/>
      <c r="D139" s="293"/>
      <c r="E139" s="293"/>
      <c r="F139" s="294"/>
      <c r="G139" s="293"/>
      <c r="H139" s="293"/>
      <c r="I139" s="296"/>
      <c r="J139" s="296"/>
      <c r="K139" s="296"/>
      <c r="L139" s="296"/>
      <c r="M139" s="296"/>
      <c r="N139" s="284"/>
      <c r="O139" s="291"/>
    </row>
    <row r="140" spans="1:15" ht="15" hidden="1" x14ac:dyDescent="0.25">
      <c r="A140" s="293"/>
      <c r="B140" s="293"/>
      <c r="C140" s="293"/>
      <c r="D140" s="293"/>
      <c r="E140" s="293"/>
      <c r="F140" s="294"/>
      <c r="G140" s="293"/>
      <c r="H140" s="293"/>
      <c r="I140" s="296"/>
      <c r="J140" s="296"/>
      <c r="K140" s="296"/>
      <c r="L140" s="296"/>
      <c r="M140" s="296"/>
      <c r="N140" s="284"/>
      <c r="O140" s="291"/>
    </row>
    <row r="141" spans="1:15" ht="15" hidden="1" x14ac:dyDescent="0.25">
      <c r="A141" s="293"/>
      <c r="B141" s="293"/>
      <c r="C141" s="293"/>
      <c r="D141" s="293"/>
      <c r="E141" s="293"/>
      <c r="F141" s="294"/>
      <c r="G141" s="293"/>
      <c r="H141" s="293"/>
      <c r="I141" s="296"/>
      <c r="J141" s="296"/>
      <c r="K141" s="296"/>
      <c r="L141" s="296"/>
      <c r="M141" s="296"/>
      <c r="N141" s="284">
        <f>SUM(L130:L141)</f>
        <v>0</v>
      </c>
      <c r="O141" s="291">
        <f>SUM(M130:M141)</f>
        <v>0</v>
      </c>
    </row>
    <row r="142" spans="1:15" ht="15" hidden="1" x14ac:dyDescent="0.25">
      <c r="A142" s="287"/>
      <c r="B142" s="288"/>
      <c r="C142" s="288"/>
      <c r="D142" s="288"/>
      <c r="E142" s="288"/>
      <c r="F142" s="289"/>
      <c r="G142" s="288"/>
      <c r="H142" s="288"/>
      <c r="I142" s="290"/>
      <c r="J142" s="290"/>
      <c r="K142" s="290"/>
      <c r="L142" s="290"/>
      <c r="M142" s="290"/>
      <c r="N142" s="284"/>
      <c r="O142" s="291"/>
    </row>
    <row r="143" spans="1:15" ht="15" hidden="1" x14ac:dyDescent="0.25">
      <c r="A143" s="287"/>
      <c r="B143" s="288"/>
      <c r="C143" s="288"/>
      <c r="D143" s="288"/>
      <c r="E143" s="288"/>
      <c r="F143" s="289"/>
      <c r="G143" s="288"/>
      <c r="H143" s="288"/>
      <c r="I143" s="290"/>
      <c r="J143" s="290"/>
      <c r="K143" s="290"/>
      <c r="L143" s="290"/>
      <c r="M143" s="290"/>
      <c r="N143" s="284"/>
      <c r="O143" s="291"/>
    </row>
    <row r="144" spans="1:15" ht="15" hidden="1" x14ac:dyDescent="0.25">
      <c r="A144" s="287"/>
      <c r="B144" s="288"/>
      <c r="C144" s="288"/>
      <c r="D144" s="288"/>
      <c r="E144" s="288"/>
      <c r="F144" s="289"/>
      <c r="G144" s="288"/>
      <c r="H144" s="288"/>
      <c r="I144" s="290"/>
      <c r="J144" s="290"/>
      <c r="K144" s="290"/>
      <c r="L144" s="290"/>
      <c r="M144" s="290"/>
      <c r="N144" s="284"/>
      <c r="O144" s="291"/>
    </row>
    <row r="145" spans="1:15" ht="15" hidden="1" x14ac:dyDescent="0.25">
      <c r="A145" s="287"/>
      <c r="B145" s="288"/>
      <c r="C145" s="288"/>
      <c r="D145" s="288"/>
      <c r="E145" s="288"/>
      <c r="F145" s="289"/>
      <c r="G145" s="288"/>
      <c r="H145" s="288"/>
      <c r="I145" s="290"/>
      <c r="J145" s="290"/>
      <c r="K145" s="290"/>
      <c r="L145" s="290"/>
      <c r="M145" s="290"/>
      <c r="N145" s="284"/>
      <c r="O145" s="291"/>
    </row>
    <row r="146" spans="1:15" ht="15" hidden="1" x14ac:dyDescent="0.25">
      <c r="A146" s="287"/>
      <c r="B146" s="288"/>
      <c r="C146" s="288"/>
      <c r="D146" s="288"/>
      <c r="E146" s="288"/>
      <c r="F146" s="289"/>
      <c r="G146" s="288"/>
      <c r="H146" s="288"/>
      <c r="I146" s="290"/>
      <c r="J146" s="290"/>
      <c r="K146" s="290"/>
      <c r="L146" s="290"/>
      <c r="M146" s="290"/>
      <c r="N146" s="284"/>
      <c r="O146" s="291"/>
    </row>
    <row r="147" spans="1:15" ht="15" hidden="1" x14ac:dyDescent="0.25">
      <c r="A147" s="287"/>
      <c r="B147" s="288"/>
      <c r="C147" s="288"/>
      <c r="D147" s="288"/>
      <c r="E147" s="288"/>
      <c r="F147" s="289"/>
      <c r="G147" s="288"/>
      <c r="H147" s="288"/>
      <c r="I147" s="290"/>
      <c r="J147" s="290"/>
      <c r="K147" s="290"/>
      <c r="L147" s="290"/>
      <c r="M147" s="290"/>
      <c r="N147" s="284"/>
      <c r="O147" s="291"/>
    </row>
    <row r="148" spans="1:15" ht="15" hidden="1" x14ac:dyDescent="0.25">
      <c r="A148" s="287"/>
      <c r="B148" s="288"/>
      <c r="C148" s="288"/>
      <c r="D148" s="288"/>
      <c r="E148" s="288"/>
      <c r="F148" s="289"/>
      <c r="G148" s="288"/>
      <c r="H148" s="288"/>
      <c r="I148" s="290"/>
      <c r="J148" s="290"/>
      <c r="K148" s="290"/>
      <c r="L148" s="290"/>
      <c r="M148" s="290"/>
      <c r="N148" s="284"/>
      <c r="O148" s="291"/>
    </row>
    <row r="149" spans="1:15" ht="15" hidden="1" x14ac:dyDescent="0.25">
      <c r="A149" s="287"/>
      <c r="B149" s="288"/>
      <c r="C149" s="288"/>
      <c r="D149" s="288"/>
      <c r="E149" s="288"/>
      <c r="F149" s="289"/>
      <c r="G149" s="288"/>
      <c r="H149" s="288"/>
      <c r="I149" s="290"/>
      <c r="J149" s="290"/>
      <c r="K149" s="290"/>
      <c r="L149" s="290"/>
      <c r="M149" s="290"/>
      <c r="N149" s="284"/>
      <c r="O149" s="291"/>
    </row>
    <row r="150" spans="1:15" ht="15" hidden="1" x14ac:dyDescent="0.25">
      <c r="A150" s="287"/>
      <c r="B150" s="288"/>
      <c r="C150" s="288"/>
      <c r="D150" s="288"/>
      <c r="E150" s="288"/>
      <c r="F150" s="289"/>
      <c r="G150" s="288"/>
      <c r="H150" s="288"/>
      <c r="I150" s="290"/>
      <c r="J150" s="290"/>
      <c r="K150" s="290"/>
      <c r="L150" s="290"/>
      <c r="M150" s="290"/>
      <c r="N150" s="284"/>
      <c r="O150" s="291"/>
    </row>
    <row r="151" spans="1:15" ht="15" hidden="1" x14ac:dyDescent="0.25">
      <c r="A151" s="287"/>
      <c r="B151" s="288"/>
      <c r="C151" s="288"/>
      <c r="D151" s="288"/>
      <c r="E151" s="288"/>
      <c r="F151" s="289"/>
      <c r="G151" s="288"/>
      <c r="H151" s="288"/>
      <c r="I151" s="290"/>
      <c r="J151" s="290"/>
      <c r="K151" s="290"/>
      <c r="L151" s="290"/>
      <c r="M151" s="290"/>
      <c r="N151" s="284"/>
      <c r="O151" s="291"/>
    </row>
    <row r="152" spans="1:15" ht="15" hidden="1" x14ac:dyDescent="0.25">
      <c r="A152" s="287"/>
      <c r="B152" s="288"/>
      <c r="C152" s="288"/>
      <c r="D152" s="288"/>
      <c r="E152" s="288"/>
      <c r="F152" s="289"/>
      <c r="G152" s="288"/>
      <c r="H152" s="288"/>
      <c r="I152" s="290"/>
      <c r="J152" s="290"/>
      <c r="K152" s="290"/>
      <c r="L152" s="290"/>
      <c r="M152" s="290"/>
      <c r="N152" s="284"/>
      <c r="O152" s="291"/>
    </row>
    <row r="153" spans="1:15" ht="15" hidden="1" x14ac:dyDescent="0.25">
      <c r="A153" s="287"/>
      <c r="B153" s="288"/>
      <c r="C153" s="288"/>
      <c r="D153" s="288"/>
      <c r="E153" s="288"/>
      <c r="F153" s="289"/>
      <c r="G153" s="288"/>
      <c r="H153" s="288"/>
      <c r="I153" s="290"/>
      <c r="J153" s="290"/>
      <c r="K153" s="290"/>
      <c r="L153" s="290"/>
      <c r="M153" s="290"/>
      <c r="N153" s="284">
        <f>SUM(L142:L153)</f>
        <v>0</v>
      </c>
      <c r="O153" s="291">
        <f>SUM(M142:M153)</f>
        <v>0</v>
      </c>
    </row>
    <row r="154" spans="1:15" ht="15" hidden="1" x14ac:dyDescent="0.25">
      <c r="A154" s="292"/>
      <c r="B154" s="293"/>
      <c r="C154" s="293"/>
      <c r="D154" s="293"/>
      <c r="E154" s="293"/>
      <c r="F154" s="294"/>
      <c r="G154" s="293"/>
      <c r="H154" s="293"/>
      <c r="I154" s="295"/>
      <c r="J154" s="295"/>
      <c r="K154" s="295"/>
      <c r="L154" s="295"/>
      <c r="M154" s="295"/>
      <c r="N154" s="284"/>
      <c r="O154" s="291"/>
    </row>
    <row r="155" spans="1:15" ht="15" hidden="1" x14ac:dyDescent="0.25">
      <c r="A155" s="292"/>
      <c r="B155" s="293"/>
      <c r="C155" s="293"/>
      <c r="D155" s="293"/>
      <c r="E155" s="293"/>
      <c r="F155" s="294"/>
      <c r="G155" s="293"/>
      <c r="H155" s="293"/>
      <c r="I155" s="295"/>
      <c r="J155" s="295"/>
      <c r="K155" s="295"/>
      <c r="L155" s="295"/>
      <c r="M155" s="295"/>
      <c r="N155" s="284"/>
      <c r="O155" s="291"/>
    </row>
    <row r="156" spans="1:15" ht="15" hidden="1" x14ac:dyDescent="0.25">
      <c r="A156" s="292"/>
      <c r="B156" s="293"/>
      <c r="C156" s="293"/>
      <c r="D156" s="293"/>
      <c r="E156" s="293"/>
      <c r="F156" s="294"/>
      <c r="G156" s="293"/>
      <c r="H156" s="293"/>
      <c r="I156" s="295"/>
      <c r="J156" s="295"/>
      <c r="K156" s="295"/>
      <c r="L156" s="295"/>
      <c r="M156" s="295"/>
      <c r="N156" s="284"/>
      <c r="O156" s="291"/>
    </row>
    <row r="157" spans="1:15" ht="15" hidden="1" x14ac:dyDescent="0.25">
      <c r="A157" s="293"/>
      <c r="B157" s="293"/>
      <c r="C157" s="293"/>
      <c r="D157" s="293"/>
      <c r="E157" s="293"/>
      <c r="F157" s="294"/>
      <c r="G157" s="293"/>
      <c r="H157" s="293"/>
      <c r="I157" s="296"/>
      <c r="J157" s="296"/>
      <c r="K157" s="296"/>
      <c r="L157" s="296"/>
      <c r="M157" s="296"/>
      <c r="N157" s="284"/>
      <c r="O157" s="291"/>
    </row>
    <row r="158" spans="1:15" ht="15" hidden="1" x14ac:dyDescent="0.25">
      <c r="A158" s="293"/>
      <c r="B158" s="293"/>
      <c r="C158" s="293"/>
      <c r="D158" s="293"/>
      <c r="E158" s="293"/>
      <c r="F158" s="294"/>
      <c r="G158" s="293"/>
      <c r="H158" s="293"/>
      <c r="I158" s="296"/>
      <c r="J158" s="296"/>
      <c r="K158" s="296"/>
      <c r="L158" s="296"/>
      <c r="M158" s="296"/>
      <c r="N158" s="284"/>
      <c r="O158" s="291"/>
    </row>
    <row r="159" spans="1:15" ht="15" hidden="1" x14ac:dyDescent="0.25">
      <c r="A159" s="293"/>
      <c r="B159" s="293"/>
      <c r="C159" s="293"/>
      <c r="D159" s="293"/>
      <c r="E159" s="293"/>
      <c r="F159" s="294"/>
      <c r="G159" s="293"/>
      <c r="H159" s="293"/>
      <c r="I159" s="296"/>
      <c r="J159" s="296"/>
      <c r="K159" s="296"/>
      <c r="L159" s="296"/>
      <c r="M159" s="296"/>
      <c r="N159" s="284"/>
      <c r="O159" s="291"/>
    </row>
    <row r="160" spans="1:15" ht="15" hidden="1" x14ac:dyDescent="0.25">
      <c r="A160" s="293"/>
      <c r="B160" s="293"/>
      <c r="C160" s="293"/>
      <c r="D160" s="293"/>
      <c r="E160" s="293"/>
      <c r="F160" s="294"/>
      <c r="G160" s="293"/>
      <c r="H160" s="293"/>
      <c r="I160" s="296"/>
      <c r="J160" s="296"/>
      <c r="K160" s="296"/>
      <c r="L160" s="296"/>
      <c r="M160" s="296"/>
      <c r="N160" s="284"/>
      <c r="O160" s="291"/>
    </row>
    <row r="161" spans="1:15" ht="15" hidden="1" x14ac:dyDescent="0.25">
      <c r="A161" s="293"/>
      <c r="B161" s="293"/>
      <c r="C161" s="293"/>
      <c r="D161" s="293"/>
      <c r="E161" s="293"/>
      <c r="F161" s="294"/>
      <c r="G161" s="293"/>
      <c r="H161" s="293"/>
      <c r="I161" s="296"/>
      <c r="J161" s="296"/>
      <c r="K161" s="296"/>
      <c r="L161" s="296"/>
      <c r="M161" s="296"/>
      <c r="N161" s="284"/>
      <c r="O161" s="291"/>
    </row>
    <row r="162" spans="1:15" ht="15" hidden="1" x14ac:dyDescent="0.25">
      <c r="A162" s="293"/>
      <c r="B162" s="293"/>
      <c r="C162" s="293"/>
      <c r="D162" s="293"/>
      <c r="E162" s="293"/>
      <c r="F162" s="294"/>
      <c r="G162" s="293"/>
      <c r="H162" s="293"/>
      <c r="I162" s="296"/>
      <c r="J162" s="296"/>
      <c r="K162" s="296"/>
      <c r="L162" s="296"/>
      <c r="M162" s="296"/>
      <c r="N162" s="284"/>
      <c r="O162" s="291"/>
    </row>
    <row r="163" spans="1:15" ht="15" hidden="1" x14ac:dyDescent="0.25">
      <c r="A163" s="293"/>
      <c r="B163" s="293"/>
      <c r="C163" s="293"/>
      <c r="D163" s="293"/>
      <c r="E163" s="293"/>
      <c r="F163" s="294"/>
      <c r="G163" s="293"/>
      <c r="H163" s="293"/>
      <c r="I163" s="296"/>
      <c r="J163" s="296"/>
      <c r="K163" s="296"/>
      <c r="L163" s="296"/>
      <c r="M163" s="296"/>
      <c r="N163" s="284"/>
      <c r="O163" s="291"/>
    </row>
    <row r="164" spans="1:15" ht="15" hidden="1" x14ac:dyDescent="0.25">
      <c r="A164" s="293"/>
      <c r="B164" s="293"/>
      <c r="C164" s="293"/>
      <c r="D164" s="293"/>
      <c r="E164" s="293"/>
      <c r="F164" s="294"/>
      <c r="G164" s="293"/>
      <c r="H164" s="293"/>
      <c r="I164" s="296"/>
      <c r="J164" s="296"/>
      <c r="K164" s="296"/>
      <c r="L164" s="296"/>
      <c r="M164" s="296"/>
      <c r="N164" s="284"/>
      <c r="O164" s="291"/>
    </row>
    <row r="165" spans="1:15" ht="15" hidden="1" x14ac:dyDescent="0.25">
      <c r="A165" s="293"/>
      <c r="B165" s="293"/>
      <c r="C165" s="293"/>
      <c r="D165" s="293"/>
      <c r="E165" s="293"/>
      <c r="F165" s="294"/>
      <c r="G165" s="293"/>
      <c r="H165" s="293"/>
      <c r="I165" s="296"/>
      <c r="J165" s="296"/>
      <c r="K165" s="296"/>
      <c r="L165" s="296"/>
      <c r="M165" s="296"/>
      <c r="N165" s="284"/>
      <c r="O165" s="291"/>
    </row>
    <row r="166" spans="1:15" ht="15" hidden="1" x14ac:dyDescent="0.25">
      <c r="A166" s="287"/>
      <c r="B166" s="288"/>
      <c r="C166" s="288"/>
      <c r="D166" s="288"/>
      <c r="E166" s="288"/>
      <c r="F166" s="289"/>
      <c r="G166" s="288"/>
      <c r="H166" s="288"/>
      <c r="I166" s="290"/>
      <c r="J166" s="290"/>
      <c r="K166" s="290"/>
      <c r="L166" s="290"/>
      <c r="M166" s="290"/>
      <c r="N166" s="284"/>
      <c r="O166" s="291"/>
    </row>
    <row r="167" spans="1:15" ht="15" hidden="1" x14ac:dyDescent="0.25">
      <c r="A167" s="287"/>
      <c r="B167" s="288"/>
      <c r="C167" s="288"/>
      <c r="D167" s="288"/>
      <c r="E167" s="288"/>
      <c r="F167" s="289"/>
      <c r="G167" s="288"/>
      <c r="H167" s="288"/>
      <c r="I167" s="290"/>
      <c r="J167" s="290"/>
      <c r="K167" s="290"/>
      <c r="L167" s="290"/>
      <c r="M167" s="290"/>
      <c r="N167" s="284"/>
      <c r="O167" s="291"/>
    </row>
    <row r="168" spans="1:15" ht="15" hidden="1" x14ac:dyDescent="0.25">
      <c r="A168" s="287"/>
      <c r="B168" s="288"/>
      <c r="C168" s="288"/>
      <c r="D168" s="288"/>
      <c r="E168" s="288"/>
      <c r="F168" s="289"/>
      <c r="G168" s="288"/>
      <c r="H168" s="288"/>
      <c r="I168" s="290"/>
      <c r="J168" s="290"/>
      <c r="K168" s="290"/>
      <c r="L168" s="290"/>
      <c r="M168" s="290"/>
      <c r="N168" s="284"/>
      <c r="O168" s="291"/>
    </row>
    <row r="169" spans="1:15" ht="15" hidden="1" x14ac:dyDescent="0.25">
      <c r="A169" s="287"/>
      <c r="B169" s="288"/>
      <c r="C169" s="288"/>
      <c r="D169" s="288"/>
      <c r="E169" s="288"/>
      <c r="F169" s="289"/>
      <c r="G169" s="288"/>
      <c r="H169" s="288"/>
      <c r="I169" s="290"/>
      <c r="J169" s="290"/>
      <c r="K169" s="290"/>
      <c r="L169" s="290"/>
      <c r="M169" s="290"/>
      <c r="N169" s="284"/>
      <c r="O169" s="291"/>
    </row>
    <row r="170" spans="1:15" ht="15" hidden="1" x14ac:dyDescent="0.25">
      <c r="A170" s="287"/>
      <c r="B170" s="288"/>
      <c r="C170" s="288"/>
      <c r="D170" s="288"/>
      <c r="E170" s="288"/>
      <c r="F170" s="289"/>
      <c r="G170" s="288"/>
      <c r="H170" s="288"/>
      <c r="I170" s="290"/>
      <c r="J170" s="290"/>
      <c r="K170" s="290"/>
      <c r="L170" s="290"/>
      <c r="M170" s="290"/>
      <c r="N170" s="284"/>
      <c r="O170" s="291"/>
    </row>
    <row r="171" spans="1:15" ht="15" hidden="1" x14ac:dyDescent="0.25">
      <c r="A171" s="287"/>
      <c r="B171" s="288"/>
      <c r="C171" s="288"/>
      <c r="D171" s="288"/>
      <c r="E171" s="288"/>
      <c r="F171" s="289"/>
      <c r="G171" s="288"/>
      <c r="H171" s="288"/>
      <c r="I171" s="290"/>
      <c r="J171" s="290"/>
      <c r="K171" s="290"/>
      <c r="L171" s="290"/>
      <c r="M171" s="290"/>
      <c r="N171" s="284"/>
      <c r="O171" s="291"/>
    </row>
    <row r="172" spans="1:15" ht="15" hidden="1" x14ac:dyDescent="0.25">
      <c r="A172" s="287"/>
      <c r="B172" s="288"/>
      <c r="C172" s="288"/>
      <c r="D172" s="288"/>
      <c r="E172" s="288"/>
      <c r="F172" s="289"/>
      <c r="G172" s="288"/>
      <c r="H172" s="288"/>
      <c r="I172" s="290"/>
      <c r="J172" s="290"/>
      <c r="K172" s="290"/>
      <c r="L172" s="290"/>
      <c r="M172" s="290"/>
      <c r="N172" s="284"/>
      <c r="O172" s="291"/>
    </row>
    <row r="173" spans="1:15" ht="15" hidden="1" x14ac:dyDescent="0.25">
      <c r="A173" s="287"/>
      <c r="B173" s="288"/>
      <c r="C173" s="288"/>
      <c r="D173" s="288"/>
      <c r="E173" s="288"/>
      <c r="F173" s="289"/>
      <c r="G173" s="288"/>
      <c r="H173" s="288"/>
      <c r="I173" s="290"/>
      <c r="J173" s="290"/>
      <c r="K173" s="290"/>
      <c r="L173" s="290"/>
      <c r="M173" s="290"/>
      <c r="N173" s="284"/>
      <c r="O173" s="291"/>
    </row>
    <row r="174" spans="1:15" ht="15" hidden="1" x14ac:dyDescent="0.25">
      <c r="A174" s="287"/>
      <c r="B174" s="288"/>
      <c r="C174" s="288"/>
      <c r="D174" s="288"/>
      <c r="E174" s="288"/>
      <c r="F174" s="289"/>
      <c r="G174" s="288"/>
      <c r="H174" s="288"/>
      <c r="I174" s="290"/>
      <c r="J174" s="290"/>
      <c r="K174" s="290"/>
      <c r="L174" s="290"/>
      <c r="M174" s="290"/>
      <c r="N174" s="284"/>
      <c r="O174" s="291"/>
    </row>
    <row r="175" spans="1:15" ht="15" hidden="1" x14ac:dyDescent="0.25">
      <c r="A175" s="287"/>
      <c r="B175" s="288"/>
      <c r="C175" s="288"/>
      <c r="D175" s="288"/>
      <c r="E175" s="288"/>
      <c r="F175" s="289"/>
      <c r="G175" s="288"/>
      <c r="H175" s="288"/>
      <c r="I175" s="290"/>
      <c r="J175" s="290"/>
      <c r="K175" s="290"/>
      <c r="L175" s="290"/>
      <c r="M175" s="290"/>
      <c r="N175" s="284"/>
      <c r="O175" s="291"/>
    </row>
    <row r="176" spans="1:15" ht="15" hidden="1" x14ac:dyDescent="0.25">
      <c r="A176" s="287"/>
      <c r="B176" s="288"/>
      <c r="C176" s="288"/>
      <c r="D176" s="288"/>
      <c r="E176" s="288"/>
      <c r="F176" s="289"/>
      <c r="G176" s="288"/>
      <c r="H176" s="288"/>
      <c r="I176" s="290"/>
      <c r="J176" s="290"/>
      <c r="K176" s="290"/>
      <c r="L176" s="290"/>
      <c r="M176" s="290"/>
      <c r="N176" s="284"/>
      <c r="O176" s="291"/>
    </row>
    <row r="177" spans="1:15" ht="15" hidden="1" x14ac:dyDescent="0.25">
      <c r="A177" s="287"/>
      <c r="B177" s="288"/>
      <c r="C177" s="288"/>
      <c r="D177" s="288"/>
      <c r="E177" s="288"/>
      <c r="F177" s="289"/>
      <c r="G177" s="288"/>
      <c r="H177" s="288"/>
      <c r="I177" s="290"/>
      <c r="J177" s="290"/>
      <c r="K177" s="290"/>
      <c r="L177" s="290"/>
      <c r="M177" s="290"/>
      <c r="N177" s="284"/>
      <c r="O177" s="291"/>
    </row>
    <row r="178" spans="1:15" ht="15" hidden="1" x14ac:dyDescent="0.25">
      <c r="A178" s="292"/>
      <c r="B178" s="293"/>
      <c r="C178" s="293"/>
      <c r="D178" s="293"/>
      <c r="E178" s="293"/>
      <c r="F178" s="294"/>
      <c r="G178" s="293"/>
      <c r="H178" s="293"/>
      <c r="I178" s="295"/>
      <c r="J178" s="295"/>
      <c r="K178" s="295"/>
      <c r="L178" s="295"/>
      <c r="M178" s="295"/>
      <c r="N178" s="284"/>
      <c r="O178" s="291"/>
    </row>
    <row r="179" spans="1:15" ht="15" hidden="1" x14ac:dyDescent="0.25">
      <c r="A179" s="292"/>
      <c r="B179" s="293"/>
      <c r="C179" s="293"/>
      <c r="D179" s="293"/>
      <c r="E179" s="293"/>
      <c r="F179" s="294"/>
      <c r="G179" s="293"/>
      <c r="H179" s="293"/>
      <c r="I179" s="295"/>
      <c r="J179" s="295"/>
      <c r="K179" s="295"/>
      <c r="L179" s="295"/>
      <c r="M179" s="295"/>
      <c r="N179" s="284"/>
      <c r="O179" s="291"/>
    </row>
    <row r="180" spans="1:15" ht="15" hidden="1" x14ac:dyDescent="0.25">
      <c r="A180" s="292"/>
      <c r="B180" s="293"/>
      <c r="C180" s="293"/>
      <c r="D180" s="293"/>
      <c r="E180" s="293"/>
      <c r="F180" s="294"/>
      <c r="G180" s="293"/>
      <c r="H180" s="293"/>
      <c r="I180" s="295"/>
      <c r="J180" s="295"/>
      <c r="K180" s="295"/>
      <c r="L180" s="295"/>
      <c r="M180" s="295"/>
      <c r="N180" s="284"/>
      <c r="O180" s="291"/>
    </row>
    <row r="181" spans="1:15" ht="15" hidden="1" x14ac:dyDescent="0.25">
      <c r="A181" s="293"/>
      <c r="B181" s="293"/>
      <c r="C181" s="293"/>
      <c r="D181" s="293"/>
      <c r="E181" s="293"/>
      <c r="F181" s="294"/>
      <c r="G181" s="293"/>
      <c r="H181" s="293"/>
      <c r="I181" s="296"/>
      <c r="J181" s="296"/>
      <c r="K181" s="296"/>
      <c r="L181" s="296"/>
      <c r="M181" s="296"/>
      <c r="N181" s="284"/>
      <c r="O181" s="291"/>
    </row>
    <row r="182" spans="1:15" ht="15" hidden="1" x14ac:dyDescent="0.25">
      <c r="A182" s="293"/>
      <c r="B182" s="293"/>
      <c r="C182" s="293"/>
      <c r="D182" s="293"/>
      <c r="E182" s="293"/>
      <c r="F182" s="294"/>
      <c r="G182" s="293"/>
      <c r="H182" s="293"/>
      <c r="I182" s="296"/>
      <c r="J182" s="296"/>
      <c r="K182" s="296"/>
      <c r="L182" s="296"/>
      <c r="M182" s="296"/>
      <c r="N182" s="284"/>
      <c r="O182" s="291"/>
    </row>
    <row r="183" spans="1:15" ht="15" hidden="1" x14ac:dyDescent="0.25">
      <c r="A183" s="293"/>
      <c r="B183" s="293"/>
      <c r="C183" s="293"/>
      <c r="D183" s="293"/>
      <c r="E183" s="293"/>
      <c r="F183" s="294"/>
      <c r="G183" s="293"/>
      <c r="H183" s="293"/>
      <c r="I183" s="296"/>
      <c r="J183" s="296"/>
      <c r="K183" s="296"/>
      <c r="L183" s="296"/>
      <c r="M183" s="296"/>
      <c r="N183" s="284"/>
      <c r="O183" s="291"/>
    </row>
    <row r="184" spans="1:15" ht="15" hidden="1" x14ac:dyDescent="0.25">
      <c r="A184" s="293"/>
      <c r="B184" s="293"/>
      <c r="C184" s="293"/>
      <c r="D184" s="293"/>
      <c r="E184" s="293"/>
      <c r="F184" s="294"/>
      <c r="G184" s="293"/>
      <c r="H184" s="293"/>
      <c r="I184" s="296"/>
      <c r="J184" s="296"/>
      <c r="K184" s="296"/>
      <c r="L184" s="296"/>
      <c r="M184" s="296"/>
      <c r="N184" s="284"/>
      <c r="O184" s="291"/>
    </row>
    <row r="185" spans="1:15" ht="15" hidden="1" x14ac:dyDescent="0.25">
      <c r="A185" s="293"/>
      <c r="B185" s="293"/>
      <c r="C185" s="293"/>
      <c r="D185" s="293"/>
      <c r="E185" s="293"/>
      <c r="F185" s="294"/>
      <c r="G185" s="293"/>
      <c r="H185" s="293"/>
      <c r="I185" s="296"/>
      <c r="J185" s="296"/>
      <c r="K185" s="296"/>
      <c r="L185" s="296"/>
      <c r="M185" s="296"/>
      <c r="N185" s="284"/>
      <c r="O185" s="291"/>
    </row>
    <row r="186" spans="1:15" ht="15" hidden="1" x14ac:dyDescent="0.25">
      <c r="A186" s="293"/>
      <c r="B186" s="293"/>
      <c r="C186" s="293"/>
      <c r="D186" s="293"/>
      <c r="E186" s="293"/>
      <c r="F186" s="294"/>
      <c r="G186" s="293"/>
      <c r="H186" s="293"/>
      <c r="I186" s="296"/>
      <c r="J186" s="296"/>
      <c r="K186" s="296"/>
      <c r="L186" s="296"/>
      <c r="M186" s="296"/>
      <c r="N186" s="284"/>
      <c r="O186" s="291"/>
    </row>
    <row r="187" spans="1:15" ht="15" hidden="1" x14ac:dyDescent="0.25">
      <c r="A187" s="293"/>
      <c r="B187" s="293"/>
      <c r="C187" s="293"/>
      <c r="D187" s="293"/>
      <c r="E187" s="293"/>
      <c r="F187" s="294"/>
      <c r="G187" s="293"/>
      <c r="H187" s="293"/>
      <c r="I187" s="296"/>
      <c r="J187" s="296"/>
      <c r="K187" s="296"/>
      <c r="L187" s="296"/>
      <c r="M187" s="296"/>
      <c r="N187" s="284"/>
      <c r="O187" s="291"/>
    </row>
    <row r="188" spans="1:15" ht="15" hidden="1" x14ac:dyDescent="0.25">
      <c r="A188" s="293"/>
      <c r="B188" s="293"/>
      <c r="C188" s="293"/>
      <c r="D188" s="293"/>
      <c r="E188" s="293"/>
      <c r="F188" s="294"/>
      <c r="G188" s="293"/>
      <c r="H188" s="293"/>
      <c r="I188" s="296"/>
      <c r="J188" s="296"/>
      <c r="K188" s="296"/>
      <c r="L188" s="296"/>
      <c r="M188" s="296"/>
      <c r="N188" s="284"/>
      <c r="O188" s="291"/>
    </row>
    <row r="189" spans="1:15" ht="15" hidden="1" x14ac:dyDescent="0.25">
      <c r="A189" s="293"/>
      <c r="B189" s="293"/>
      <c r="C189" s="293"/>
      <c r="D189" s="293"/>
      <c r="E189" s="293"/>
      <c r="F189" s="294"/>
      <c r="G189" s="293"/>
      <c r="H189" s="293"/>
      <c r="I189" s="296"/>
      <c r="J189" s="296"/>
      <c r="K189" s="296"/>
      <c r="L189" s="296"/>
      <c r="M189" s="296"/>
      <c r="N189" s="284"/>
      <c r="O189" s="291"/>
    </row>
    <row r="190" spans="1:15" ht="15" x14ac:dyDescent="0.25">
      <c r="A190" s="491" t="s">
        <v>555</v>
      </c>
      <c r="B190" s="492"/>
      <c r="C190" s="492"/>
      <c r="D190" s="492"/>
      <c r="E190" s="492"/>
      <c r="F190" s="492"/>
      <c r="G190" s="297"/>
      <c r="H190" s="297"/>
      <c r="I190" s="298"/>
      <c r="J190" s="298"/>
      <c r="K190" s="298">
        <f>SUM(K22:K189)</f>
        <v>7455.0908239999962</v>
      </c>
      <c r="L190" s="298">
        <f>SUM(L22:L189)</f>
        <v>5299.8276000000033</v>
      </c>
      <c r="M190" s="298">
        <f>SUM(M22:M189)</f>
        <v>2155.2632239999971</v>
      </c>
      <c r="N190" s="299"/>
      <c r="O190" s="300"/>
    </row>
    <row r="191" spans="1:15" ht="15" x14ac:dyDescent="0.25">
      <c r="A191" s="271"/>
      <c r="B191" s="271"/>
      <c r="C191" s="271"/>
      <c r="D191" s="271"/>
      <c r="E191" s="271"/>
      <c r="F191" s="271"/>
      <c r="G191" s="271"/>
      <c r="H191" s="271"/>
      <c r="I191" s="271"/>
      <c r="J191" s="271"/>
      <c r="K191" s="271"/>
      <c r="L191" s="271"/>
      <c r="M191" s="271"/>
      <c r="N191" s="271"/>
      <c r="O191" s="271"/>
    </row>
    <row r="192" spans="1:15" ht="15.75" x14ac:dyDescent="0.25">
      <c r="A192" s="271"/>
      <c r="B192" s="301" t="s">
        <v>556</v>
      </c>
      <c r="C192" s="302"/>
      <c r="D192" s="302"/>
      <c r="E192" s="302"/>
      <c r="F192" s="303"/>
      <c r="G192" s="271"/>
      <c r="H192" s="271"/>
      <c r="I192" s="271"/>
      <c r="J192" s="304" t="s">
        <v>557</v>
      </c>
      <c r="K192" s="271"/>
      <c r="L192" s="271"/>
      <c r="M192" s="271"/>
      <c r="N192" s="271"/>
      <c r="O192" s="271"/>
    </row>
  </sheetData>
  <mergeCells count="14">
    <mergeCell ref="A190:F190"/>
    <mergeCell ref="A1:M1"/>
    <mergeCell ref="A20:A21"/>
    <mergeCell ref="B20:B21"/>
    <mergeCell ref="C20:C21"/>
    <mergeCell ref="D20:D21"/>
    <mergeCell ref="E20:E21"/>
    <mergeCell ref="F20:F21"/>
    <mergeCell ref="G20:G21"/>
    <mergeCell ref="H20:H21"/>
    <mergeCell ref="I20:I21"/>
    <mergeCell ref="J20:J21"/>
    <mergeCell ref="K20:K21"/>
    <mergeCell ref="L20:M20"/>
  </mergeCells>
  <pageMargins left="0.7" right="0.7" top="0.75" bottom="0.75" header="0.3" footer="0.3"/>
  <pageSetup paperSize="9" scale="90"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
  <sheetViews>
    <sheetView workbookViewId="0">
      <selection activeCell="H21" sqref="H21"/>
    </sheetView>
  </sheetViews>
  <sheetFormatPr defaultRowHeight="12.75" customHeight="1" outlineLevelCol="1" x14ac:dyDescent="0.2"/>
  <cols>
    <col min="1" max="1" width="13.85546875" customWidth="1"/>
    <col min="2" max="2" width="13.85546875" hidden="1" customWidth="1" outlineLevel="1"/>
    <col min="3" max="9" width="13.85546875" customWidth="1"/>
    <col min="10" max="10" width="14.85546875" customWidth="1"/>
  </cols>
  <sheetData>
    <row r="1" spans="1:10" x14ac:dyDescent="0.2">
      <c r="A1" s="501" t="s">
        <v>558</v>
      </c>
      <c r="B1" s="501"/>
      <c r="C1" s="501"/>
      <c r="D1" s="501"/>
      <c r="E1" s="501"/>
      <c r="F1" s="501"/>
      <c r="G1" s="501"/>
      <c r="H1" s="501"/>
      <c r="I1" s="501"/>
    </row>
    <row r="2" spans="1:10" ht="38.25" x14ac:dyDescent="0.2">
      <c r="A2" s="305"/>
      <c r="B2" s="306" t="s">
        <v>559</v>
      </c>
      <c r="C2" s="306" t="s">
        <v>560</v>
      </c>
      <c r="D2" s="306" t="s">
        <v>561</v>
      </c>
      <c r="E2" s="307" t="s">
        <v>562</v>
      </c>
      <c r="F2" s="306" t="s">
        <v>563</v>
      </c>
      <c r="G2" s="306" t="s">
        <v>564</v>
      </c>
      <c r="H2" s="308" t="s">
        <v>565</v>
      </c>
      <c r="I2" s="309" t="s">
        <v>566</v>
      </c>
    </row>
    <row r="3" spans="1:10" x14ac:dyDescent="0.2">
      <c r="A3" s="305">
        <v>2024</v>
      </c>
      <c r="B3" s="310"/>
      <c r="C3" s="311">
        <f>'№5-ИП ТС_2'!F61</f>
        <v>0</v>
      </c>
      <c r="D3" s="312">
        <v>0</v>
      </c>
      <c r="E3" s="311">
        <v>93566.924647652297</v>
      </c>
      <c r="F3" s="313">
        <v>41811.068050000002</v>
      </c>
      <c r="G3" s="313">
        <v>34084.640050000002</v>
      </c>
      <c r="H3" s="314">
        <f t="shared" ref="H3:H8" si="0">(E3)/$F$3*$G$3</f>
        <v>76276.332941002242</v>
      </c>
      <c r="I3" s="314">
        <f>H3</f>
        <v>76276.332941002242</v>
      </c>
    </row>
    <row r="4" spans="1:10" x14ac:dyDescent="0.2">
      <c r="A4" s="305">
        <v>2025</v>
      </c>
      <c r="B4" s="310"/>
      <c r="C4" s="311">
        <f>'№5-ИП ТС_2'!G61</f>
        <v>804.40800000000002</v>
      </c>
      <c r="D4" s="312">
        <f>ПК!M6</f>
        <v>770.24161119999985</v>
      </c>
      <c r="E4" s="311">
        <v>93566.924647652297</v>
      </c>
      <c r="F4" s="313">
        <v>41811.068050000002</v>
      </c>
      <c r="G4" s="313">
        <v>34084.640050000002</v>
      </c>
      <c r="H4" s="314">
        <f>(E4)/$F$3*$G$3</f>
        <v>76276.332941002242</v>
      </c>
      <c r="I4" s="314">
        <f>H4-H3</f>
        <v>0</v>
      </c>
      <c r="J4" s="319"/>
    </row>
    <row r="5" spans="1:10" x14ac:dyDescent="0.2">
      <c r="A5" s="305">
        <v>2026</v>
      </c>
      <c r="B5" s="310"/>
      <c r="C5" s="311">
        <f>'№5-ИП ТС_2'!H61</f>
        <v>2567.6770000000001</v>
      </c>
      <c r="D5" s="312">
        <f>ПК!M7</f>
        <v>600.64712799999961</v>
      </c>
      <c r="E5" s="311">
        <f t="shared" ref="E5:G8" si="1">E4</f>
        <v>93566.924647652297</v>
      </c>
      <c r="F5" s="313">
        <f t="shared" si="1"/>
        <v>41811.068050000002</v>
      </c>
      <c r="G5" s="313">
        <f t="shared" si="1"/>
        <v>34084.640050000002</v>
      </c>
      <c r="H5" s="314">
        <f t="shared" si="0"/>
        <v>76276.332941002242</v>
      </c>
      <c r="I5" s="314">
        <f>H5-H4</f>
        <v>0</v>
      </c>
      <c r="J5" s="319"/>
    </row>
    <row r="6" spans="1:10" x14ac:dyDescent="0.2">
      <c r="A6" s="305">
        <v>2027</v>
      </c>
      <c r="B6" s="310"/>
      <c r="C6" s="311">
        <f>'№5-ИП ТС_2'!I61</f>
        <v>2317.8919999999998</v>
      </c>
      <c r="D6" s="312">
        <f>ПК!M8</f>
        <v>431.05264479999937</v>
      </c>
      <c r="E6" s="311">
        <f t="shared" si="1"/>
        <v>93566.924647652297</v>
      </c>
      <c r="F6" s="313">
        <f t="shared" si="1"/>
        <v>41811.068050000002</v>
      </c>
      <c r="G6" s="313">
        <f t="shared" si="1"/>
        <v>34084.640050000002</v>
      </c>
      <c r="H6" s="314">
        <f t="shared" si="0"/>
        <v>76276.332941002242</v>
      </c>
      <c r="I6" s="314">
        <f>H6-H5</f>
        <v>0</v>
      </c>
      <c r="J6" s="319"/>
    </row>
    <row r="7" spans="1:10" x14ac:dyDescent="0.2">
      <c r="A7" s="305">
        <v>2028</v>
      </c>
      <c r="B7" s="310"/>
      <c r="C7" s="311">
        <f>'№5-ИП ТС_2'!J61</f>
        <v>0</v>
      </c>
      <c r="D7" s="312">
        <f>ПК!M9</f>
        <v>261.45816159999924</v>
      </c>
      <c r="E7" s="311">
        <f t="shared" si="1"/>
        <v>93566.924647652297</v>
      </c>
      <c r="F7" s="313">
        <f t="shared" si="1"/>
        <v>41811.068050000002</v>
      </c>
      <c r="G7" s="313">
        <f t="shared" si="1"/>
        <v>34084.640050000002</v>
      </c>
      <c r="H7" s="314">
        <f t="shared" si="0"/>
        <v>76276.332941002242</v>
      </c>
      <c r="I7" s="314">
        <f>H7-H6</f>
        <v>0</v>
      </c>
      <c r="J7" s="319"/>
    </row>
    <row r="8" spans="1:10" x14ac:dyDescent="0.2">
      <c r="A8" s="305">
        <v>2029</v>
      </c>
      <c r="B8" s="310"/>
      <c r="C8" s="311">
        <f>'№5-ИП ТС_2'!K61</f>
        <v>0</v>
      </c>
      <c r="D8" s="312">
        <f>ПК!M10</f>
        <v>91.863678399999372</v>
      </c>
      <c r="E8" s="311">
        <f t="shared" si="1"/>
        <v>93566.924647652297</v>
      </c>
      <c r="F8" s="313">
        <f t="shared" si="1"/>
        <v>41811.068050000002</v>
      </c>
      <c r="G8" s="313">
        <f t="shared" si="1"/>
        <v>34084.640050000002</v>
      </c>
      <c r="H8" s="314">
        <f t="shared" si="0"/>
        <v>76276.332941002242</v>
      </c>
      <c r="I8" s="314">
        <f>H8-H7</f>
        <v>0</v>
      </c>
      <c r="J8" s="319"/>
    </row>
    <row r="9" spans="1:10" x14ac:dyDescent="0.2">
      <c r="A9" s="315" t="s">
        <v>117</v>
      </c>
      <c r="B9" s="316"/>
      <c r="C9" s="317">
        <f>SUM(C3:C8)</f>
        <v>5689.9769999999999</v>
      </c>
      <c r="D9" s="317">
        <f>SUM(D3:D8)</f>
        <v>2155.2632239999975</v>
      </c>
      <c r="E9" s="317">
        <f>SUM(E3:E8)</f>
        <v>561401.54788591375</v>
      </c>
      <c r="F9" s="313">
        <f>F8</f>
        <v>41811.068050000002</v>
      </c>
      <c r="G9" s="313">
        <f>G8</f>
        <v>34084.640050000002</v>
      </c>
      <c r="H9" s="318">
        <f>SUM(H3:H7)</f>
        <v>381381.66470501118</v>
      </c>
      <c r="I9" s="318">
        <f>SUM(I3:I7)</f>
        <v>76276.332941002242</v>
      </c>
      <c r="J9" s="319"/>
    </row>
    <row r="11" spans="1:10" x14ac:dyDescent="0.2">
      <c r="F11" s="249">
        <v>41811.068050000002</v>
      </c>
      <c r="G11" t="s">
        <v>567</v>
      </c>
    </row>
    <row r="12" spans="1:10" x14ac:dyDescent="0.2">
      <c r="E12" s="249">
        <v>93566.924647652297</v>
      </c>
      <c r="F12" s="249">
        <v>45803.868050000005</v>
      </c>
      <c r="G12" t="s">
        <v>568</v>
      </c>
    </row>
  </sheetData>
  <mergeCells count="1">
    <mergeCell ref="A1:I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workbookViewId="0">
      <selection activeCell="D16" sqref="D16"/>
    </sheetView>
  </sheetViews>
  <sheetFormatPr defaultRowHeight="12.75" customHeight="1" outlineLevelRow="1" outlineLevelCol="1" x14ac:dyDescent="0.2"/>
  <cols>
    <col min="1" max="1" width="21.85546875" customWidth="1"/>
    <col min="2" max="2" width="14.42578125" customWidth="1"/>
    <col min="3" max="3" width="14" customWidth="1"/>
    <col min="4" max="4" width="17" customWidth="1"/>
    <col min="5" max="5" width="13.140625" customWidth="1"/>
    <col min="6" max="6" width="12.42578125" customWidth="1"/>
    <col min="7" max="7" width="11" customWidth="1"/>
    <col min="8" max="11" width="0" hidden="1" outlineLevel="1"/>
    <col min="12" max="12" width="9.140625" customWidth="1" collapsed="1"/>
  </cols>
  <sheetData>
    <row r="1" spans="1:16" ht="18.75" x14ac:dyDescent="0.3">
      <c r="A1" s="502" t="s">
        <v>579</v>
      </c>
      <c r="B1" s="502"/>
      <c r="C1" s="502"/>
      <c r="D1" s="502"/>
      <c r="E1" s="502"/>
      <c r="F1" s="502"/>
      <c r="G1" s="502"/>
      <c r="H1" s="502"/>
      <c r="I1" s="502"/>
      <c r="J1" s="502"/>
      <c r="K1" s="502"/>
      <c r="L1" s="502"/>
      <c r="M1" s="502"/>
      <c r="N1" s="502"/>
      <c r="O1" s="502"/>
      <c r="P1" s="502"/>
    </row>
    <row r="2" spans="1:16" ht="45" x14ac:dyDescent="0.2">
      <c r="A2" s="335" t="s">
        <v>559</v>
      </c>
      <c r="B2" s="98" t="s">
        <v>242</v>
      </c>
      <c r="C2" s="98" t="s">
        <v>243</v>
      </c>
      <c r="D2" s="333" t="s">
        <v>248</v>
      </c>
      <c r="E2" s="333" t="s">
        <v>580</v>
      </c>
      <c r="F2" s="333" t="s">
        <v>581</v>
      </c>
      <c r="G2" s="333" t="s">
        <v>582</v>
      </c>
      <c r="H2" s="333">
        <v>2021</v>
      </c>
      <c r="I2" s="333">
        <v>2022</v>
      </c>
      <c r="J2" s="333">
        <v>2023</v>
      </c>
      <c r="K2" s="333">
        <v>2024</v>
      </c>
      <c r="L2" s="333">
        <v>2025</v>
      </c>
      <c r="M2" s="333">
        <v>2026</v>
      </c>
      <c r="N2" s="333">
        <v>2027</v>
      </c>
      <c r="O2" s="333">
        <v>2028</v>
      </c>
      <c r="P2" s="333">
        <v>2029</v>
      </c>
    </row>
    <row r="3" spans="1:16" ht="14.25" x14ac:dyDescent="0.2">
      <c r="A3" s="336"/>
      <c r="B3" s="336"/>
      <c r="C3" s="336"/>
      <c r="D3" s="336"/>
      <c r="E3" s="336"/>
      <c r="F3" s="336"/>
      <c r="G3" s="336"/>
      <c r="H3" s="336"/>
      <c r="I3" s="336"/>
      <c r="J3" s="336"/>
      <c r="K3" s="336"/>
      <c r="L3" s="336"/>
      <c r="M3" s="336"/>
      <c r="N3" s="336"/>
      <c r="O3" s="336"/>
      <c r="P3" s="336"/>
    </row>
    <row r="4" spans="1:16" ht="90" x14ac:dyDescent="0.2">
      <c r="A4" s="337" t="s">
        <v>583</v>
      </c>
      <c r="B4" s="333">
        <v>5</v>
      </c>
      <c r="C4" s="333" t="s">
        <v>274</v>
      </c>
      <c r="D4" s="338">
        <v>120</v>
      </c>
      <c r="E4" s="339">
        <v>10106.5</v>
      </c>
      <c r="F4" s="340">
        <f>1/D4</f>
        <v>8.3333333333333332E-3</v>
      </c>
      <c r="G4" s="341" t="s">
        <v>584</v>
      </c>
      <c r="H4" s="342"/>
      <c r="I4" s="342"/>
      <c r="J4" s="342"/>
      <c r="K4" s="343"/>
      <c r="L4" s="344">
        <f>ROUND($F$4*$E$4*3,3)</f>
        <v>252.66300000000001</v>
      </c>
      <c r="M4" s="344">
        <f>ROUND($F$4*$E$4*12,3)</f>
        <v>1010.65</v>
      </c>
      <c r="N4" s="344">
        <f>ROUND($F$4*$E$4*12,3)</f>
        <v>1010.65</v>
      </c>
      <c r="O4" s="344">
        <f>ROUND($F$4*$E$4*12,3)</f>
        <v>1010.65</v>
      </c>
      <c r="P4" s="344">
        <f>ROUND($F$4*$E$4*12,3)</f>
        <v>1010.65</v>
      </c>
    </row>
    <row r="5" spans="1:16" ht="15" x14ac:dyDescent="0.2">
      <c r="A5" s="345"/>
      <c r="B5" s="345"/>
      <c r="C5" s="345"/>
      <c r="D5" s="345"/>
      <c r="E5" s="346">
        <f>SUM(E4)</f>
        <v>10106.5</v>
      </c>
      <c r="F5" s="347"/>
      <c r="G5" s="347"/>
      <c r="H5" s="347">
        <f t="shared" ref="H5:P5" si="0">SUM(H4)</f>
        <v>0</v>
      </c>
      <c r="I5" s="347">
        <f t="shared" si="0"/>
        <v>0</v>
      </c>
      <c r="J5" s="347">
        <f t="shared" si="0"/>
        <v>0</v>
      </c>
      <c r="K5" s="347">
        <f t="shared" si="0"/>
        <v>0</v>
      </c>
      <c r="L5" s="348">
        <f t="shared" si="0"/>
        <v>252.66300000000001</v>
      </c>
      <c r="M5" s="348">
        <f t="shared" si="0"/>
        <v>1010.65</v>
      </c>
      <c r="N5" s="348">
        <f t="shared" si="0"/>
        <v>1010.65</v>
      </c>
      <c r="O5" s="348">
        <f t="shared" si="0"/>
        <v>1010.65</v>
      </c>
      <c r="P5" s="347">
        <f t="shared" si="0"/>
        <v>1010.65</v>
      </c>
    </row>
    <row r="7" spans="1:16" s="349" customFormat="1" ht="12.75" customHeight="1" x14ac:dyDescent="0.2">
      <c r="B7" s="349" t="s">
        <v>589</v>
      </c>
      <c r="G7" s="349" t="s">
        <v>590</v>
      </c>
    </row>
    <row r="8" spans="1:16" ht="18.75" hidden="1" outlineLevel="1" x14ac:dyDescent="0.3">
      <c r="A8" s="502" t="s">
        <v>585</v>
      </c>
      <c r="B8" s="502"/>
      <c r="C8" s="502"/>
      <c r="D8" s="502"/>
      <c r="E8" s="502"/>
      <c r="F8" s="502"/>
      <c r="G8" s="502"/>
      <c r="H8" s="502"/>
      <c r="I8" s="502"/>
      <c r="J8" s="502"/>
      <c r="K8" s="502"/>
      <c r="L8" s="502"/>
      <c r="M8" s="502"/>
      <c r="N8" s="502"/>
      <c r="O8" s="502"/>
      <c r="P8" s="2"/>
    </row>
    <row r="9" spans="1:16" ht="45" hidden="1" outlineLevel="1" x14ac:dyDescent="0.2">
      <c r="A9" s="335" t="s">
        <v>559</v>
      </c>
      <c r="B9" s="98" t="s">
        <v>242</v>
      </c>
      <c r="C9" s="98" t="s">
        <v>243</v>
      </c>
      <c r="D9" s="334" t="s">
        <v>248</v>
      </c>
      <c r="E9" s="334" t="s">
        <v>580</v>
      </c>
      <c r="F9" s="334" t="s">
        <v>581</v>
      </c>
      <c r="G9" s="334" t="s">
        <v>582</v>
      </c>
      <c r="H9" s="334">
        <v>2021</v>
      </c>
      <c r="I9" s="334">
        <v>2022</v>
      </c>
      <c r="J9" s="334">
        <v>2023</v>
      </c>
      <c r="K9" s="334">
        <v>2024</v>
      </c>
      <c r="L9" s="334">
        <v>2025</v>
      </c>
      <c r="M9" s="334">
        <v>2026</v>
      </c>
      <c r="N9" s="334">
        <v>2027</v>
      </c>
      <c r="O9" s="334">
        <v>2028</v>
      </c>
      <c r="P9" s="334">
        <v>2029</v>
      </c>
    </row>
    <row r="10" spans="1:16" ht="14.25" hidden="1" outlineLevel="1" x14ac:dyDescent="0.2">
      <c r="A10" s="336"/>
      <c r="B10" s="336"/>
      <c r="C10" s="336"/>
      <c r="D10" s="336"/>
      <c r="E10" s="336"/>
      <c r="F10" s="336"/>
      <c r="G10" s="336"/>
      <c r="H10" s="336"/>
      <c r="I10" s="336"/>
      <c r="J10" s="336"/>
      <c r="K10" s="336"/>
      <c r="L10" s="336"/>
      <c r="M10" s="336"/>
      <c r="N10" s="336"/>
      <c r="O10" s="336"/>
      <c r="P10" s="336"/>
    </row>
    <row r="11" spans="1:16" ht="45" hidden="1" outlineLevel="1" x14ac:dyDescent="0.2">
      <c r="A11" s="337" t="s">
        <v>586</v>
      </c>
      <c r="B11" s="334">
        <v>6</v>
      </c>
      <c r="C11" s="334" t="s">
        <v>308</v>
      </c>
      <c r="D11" s="338">
        <v>180</v>
      </c>
      <c r="E11" s="339">
        <f>ROUNDUP(264.95292,3)</f>
        <v>264.95299999999997</v>
      </c>
      <c r="F11" s="340">
        <f>1/D11</f>
        <v>5.5555555555555558E-3</v>
      </c>
      <c r="G11" s="341" t="s">
        <v>587</v>
      </c>
      <c r="H11" s="342"/>
      <c r="I11" s="342"/>
      <c r="J11" s="342"/>
      <c r="K11" s="343"/>
      <c r="L11" s="344"/>
      <c r="M11" s="344">
        <f>ROUND($F$11*$E$11*11,3)</f>
        <v>16.192</v>
      </c>
      <c r="N11" s="344">
        <f>ROUND($F$11*$E$11*12,3)</f>
        <v>17.664000000000001</v>
      </c>
      <c r="O11" s="344">
        <f>ROUND($F$11*$E$11*12,3)</f>
        <v>17.664000000000001</v>
      </c>
      <c r="P11" s="344">
        <f>ROUND($F$11*$E$11*12,3)</f>
        <v>17.664000000000001</v>
      </c>
    </row>
    <row r="12" spans="1:16" ht="45" hidden="1" outlineLevel="1" x14ac:dyDescent="0.2">
      <c r="A12" s="337" t="s">
        <v>588</v>
      </c>
      <c r="B12" s="334">
        <v>6</v>
      </c>
      <c r="C12" s="334" t="s">
        <v>308</v>
      </c>
      <c r="D12" s="338">
        <v>180</v>
      </c>
      <c r="E12" s="339">
        <f>ROUND(331.191149999999,3)</f>
        <v>331.19099999999997</v>
      </c>
      <c r="F12" s="340">
        <f>1/D12</f>
        <v>5.5555555555555558E-3</v>
      </c>
      <c r="G12" s="341" t="s">
        <v>587</v>
      </c>
      <c r="H12" s="342"/>
      <c r="I12" s="342"/>
      <c r="J12" s="342"/>
      <c r="K12" s="343"/>
      <c r="L12" s="344"/>
      <c r="M12" s="344">
        <f>ROUND($F$12*$E$12*11,3)</f>
        <v>20.239000000000001</v>
      </c>
      <c r="N12" s="344">
        <f>ROUND($F$12*$E$12*12,3)</f>
        <v>22.079000000000001</v>
      </c>
      <c r="O12" s="344">
        <f>ROUND($F$12*$E$12*12,3)</f>
        <v>22.079000000000001</v>
      </c>
      <c r="P12" s="344">
        <f>ROUND($F$12*$E$12*12,3)</f>
        <v>22.079000000000001</v>
      </c>
    </row>
    <row r="13" spans="1:16" ht="15" hidden="1" outlineLevel="1" x14ac:dyDescent="0.2">
      <c r="A13" s="345"/>
      <c r="B13" s="345"/>
      <c r="C13" s="345"/>
      <c r="D13" s="345"/>
      <c r="E13" s="346">
        <f>SUM(E11:E12)</f>
        <v>596.14400000000001</v>
      </c>
      <c r="F13" s="347"/>
      <c r="G13" s="347"/>
      <c r="H13" s="347">
        <f t="shared" ref="H13:P13" si="1">SUM(H11:H12)</f>
        <v>0</v>
      </c>
      <c r="I13" s="347">
        <f t="shared" si="1"/>
        <v>0</v>
      </c>
      <c r="J13" s="347">
        <f t="shared" si="1"/>
        <v>0</v>
      </c>
      <c r="K13" s="347">
        <f t="shared" si="1"/>
        <v>0</v>
      </c>
      <c r="L13" s="348">
        <f t="shared" si="1"/>
        <v>0</v>
      </c>
      <c r="M13" s="348">
        <f t="shared" si="1"/>
        <v>36.430999999999997</v>
      </c>
      <c r="N13" s="348">
        <f t="shared" si="1"/>
        <v>39.743000000000002</v>
      </c>
      <c r="O13" s="348">
        <f t="shared" si="1"/>
        <v>39.743000000000002</v>
      </c>
      <c r="P13" s="347">
        <f t="shared" si="1"/>
        <v>39.743000000000002</v>
      </c>
    </row>
    <row r="14" spans="1:16" ht="12.75" customHeight="1" collapsed="1" x14ac:dyDescent="0.2"/>
  </sheetData>
  <mergeCells count="2">
    <mergeCell ref="A1:P1"/>
    <mergeCell ref="A8:O8"/>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1"/>
  <sheetViews>
    <sheetView view="pageBreakPreview" zoomScale="80" zoomScaleNormal="80" zoomScaleSheetLayoutView="80" workbookViewId="0">
      <selection activeCell="E55" sqref="E55"/>
    </sheetView>
  </sheetViews>
  <sheetFormatPr defaultRowHeight="12.75" customHeight="1" x14ac:dyDescent="0.2"/>
  <cols>
    <col min="1" max="1" width="7.140625" customWidth="1"/>
    <col min="2" max="2" width="31.42578125" customWidth="1"/>
    <col min="3" max="3" width="16" customWidth="1"/>
    <col min="4" max="4" width="9.5703125" customWidth="1"/>
    <col min="5" max="5" width="15.140625" customWidth="1"/>
    <col min="6" max="7" width="2.42578125" bestFit="1" customWidth="1"/>
    <col min="8" max="8" width="4.28515625" bestFit="1" customWidth="1"/>
    <col min="9" max="9" width="2.42578125" bestFit="1" customWidth="1"/>
    <col min="10" max="10" width="2.85546875" customWidth="1"/>
    <col min="11" max="12" width="2.42578125" bestFit="1" customWidth="1"/>
    <col min="13" max="13" width="4.28515625" bestFit="1" customWidth="1"/>
    <col min="14" max="14" width="2.42578125" bestFit="1" customWidth="1"/>
    <col min="15" max="15" width="3.7109375" customWidth="1"/>
    <col min="16" max="16" width="4.7109375" customWidth="1"/>
    <col min="17" max="17" width="3.140625" customWidth="1"/>
    <col min="18" max="18" width="10.42578125" customWidth="1"/>
    <col min="19" max="19" width="6.7109375" customWidth="1"/>
    <col min="20" max="20" width="9.7109375" customWidth="1"/>
    <col min="21" max="21" width="7.85546875" customWidth="1"/>
    <col min="22" max="22" width="5.7109375" customWidth="1"/>
    <col min="23" max="23" width="10.140625" customWidth="1"/>
    <col min="24" max="24" width="5.42578125" bestFit="1" customWidth="1"/>
    <col min="25" max="25" width="2.28515625" customWidth="1"/>
    <col min="26" max="26" width="6.5703125" customWidth="1"/>
    <col min="27" max="27" width="6.28515625" customWidth="1"/>
    <col min="28" max="28" width="9.85546875" customWidth="1"/>
    <col min="29" max="29" width="5.140625" customWidth="1"/>
    <col min="30" max="31" width="5.28515625" customWidth="1"/>
    <col min="32" max="32" width="7.5703125" customWidth="1"/>
    <col min="33" max="33" width="21.7109375" customWidth="1"/>
    <col min="34" max="34" width="9.140625" bestFit="1" customWidth="1"/>
    <col min="35" max="35" width="9" customWidth="1"/>
    <col min="36" max="36" width="6.7109375" customWidth="1"/>
    <col min="37" max="37" width="14.28515625" customWidth="1"/>
    <col min="38" max="38" width="5.28515625" customWidth="1"/>
  </cols>
  <sheetData>
    <row r="1" spans="1:38" ht="16.5" customHeight="1" x14ac:dyDescent="0.2">
      <c r="Q1" s="365" t="s">
        <v>598</v>
      </c>
      <c r="R1" s="365"/>
      <c r="S1" s="365"/>
      <c r="T1" s="365"/>
      <c r="AH1" s="365" t="s">
        <v>598</v>
      </c>
      <c r="AI1" s="365"/>
      <c r="AJ1" s="365"/>
      <c r="AK1" s="365"/>
    </row>
    <row r="2" spans="1:38" ht="16.5" customHeight="1" x14ac:dyDescent="0.2">
      <c r="T2" s="352" t="s">
        <v>591</v>
      </c>
      <c r="AK2" s="352" t="s">
        <v>591</v>
      </c>
    </row>
    <row r="3" spans="1:38" ht="16.5" customHeight="1" x14ac:dyDescent="0.2">
      <c r="T3" s="352" t="s">
        <v>602</v>
      </c>
      <c r="AK3" s="352" t="s">
        <v>602</v>
      </c>
    </row>
    <row r="4" spans="1:38" ht="16.5" customHeight="1" x14ac:dyDescent="0.2">
      <c r="T4" s="352"/>
      <c r="AK4" s="352"/>
    </row>
    <row r="5" spans="1:38" ht="15.75" x14ac:dyDescent="0.25">
      <c r="A5" s="6"/>
      <c r="B5" s="6"/>
      <c r="C5" s="6"/>
      <c r="D5" s="6"/>
      <c r="E5" s="6"/>
      <c r="F5" s="6"/>
      <c r="G5" s="6"/>
      <c r="H5" s="6"/>
      <c r="I5" s="6"/>
      <c r="J5" s="6"/>
      <c r="K5" s="6"/>
      <c r="L5" s="6"/>
      <c r="M5" s="6"/>
      <c r="N5" s="6"/>
      <c r="O5" s="6"/>
      <c r="P5" s="6"/>
      <c r="Q5" s="6"/>
      <c r="R5" s="6"/>
      <c r="S5" s="6"/>
      <c r="T5" s="353" t="s">
        <v>20</v>
      </c>
      <c r="V5" s="6"/>
      <c r="W5" s="6"/>
      <c r="X5" s="6"/>
      <c r="Y5" s="6"/>
      <c r="Z5" s="6"/>
      <c r="AA5" s="14"/>
      <c r="AB5" s="14"/>
      <c r="AC5" s="6"/>
      <c r="AD5" s="6"/>
      <c r="AE5" s="6"/>
      <c r="AF5" s="6"/>
      <c r="AG5" s="6"/>
      <c r="AH5" s="6"/>
      <c r="AI5" s="6"/>
      <c r="AJ5" s="6"/>
      <c r="AK5" s="353" t="s">
        <v>20</v>
      </c>
    </row>
    <row r="6" spans="1:38" x14ac:dyDescent="0.2">
      <c r="A6" s="6"/>
      <c r="B6" s="6"/>
      <c r="C6" s="6"/>
      <c r="D6" s="6"/>
      <c r="E6" s="6"/>
      <c r="F6" s="6"/>
      <c r="G6" s="6"/>
      <c r="H6" s="6"/>
      <c r="I6" s="6"/>
      <c r="J6" s="6"/>
      <c r="K6" s="6"/>
      <c r="L6" s="6"/>
      <c r="M6" s="6"/>
      <c r="N6" s="6"/>
      <c r="O6" s="6"/>
      <c r="P6" s="6"/>
      <c r="Q6" s="6"/>
      <c r="R6" s="6"/>
      <c r="S6" s="6"/>
      <c r="T6" s="6"/>
      <c r="U6" s="6"/>
      <c r="V6" s="6"/>
      <c r="W6" s="6"/>
      <c r="X6" s="5"/>
      <c r="Y6" s="6"/>
      <c r="Z6" s="6"/>
      <c r="AA6" s="14"/>
      <c r="AB6" s="14"/>
      <c r="AC6" s="6"/>
      <c r="AD6" s="6"/>
      <c r="AE6" s="6"/>
      <c r="AF6" s="6"/>
      <c r="AG6" s="6"/>
      <c r="AH6" s="6"/>
      <c r="AI6" s="6"/>
      <c r="AJ6" s="5"/>
      <c r="AK6" s="5"/>
      <c r="AL6" s="6"/>
    </row>
    <row r="7" spans="1:38" ht="14.25" x14ac:dyDescent="0.2">
      <c r="A7" s="375" t="s">
        <v>21</v>
      </c>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
      <c r="AD7" s="3"/>
      <c r="AE7" s="3"/>
      <c r="AF7" s="3"/>
      <c r="AG7" s="3"/>
      <c r="AH7" s="3"/>
      <c r="AI7" s="3"/>
      <c r="AJ7" s="3"/>
      <c r="AK7" s="3"/>
      <c r="AL7" s="3"/>
    </row>
    <row r="8" spans="1:38" ht="15.75" x14ac:dyDescent="0.25">
      <c r="A8" s="376" t="s">
        <v>92</v>
      </c>
      <c r="B8" s="376"/>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c r="AC8" s="18"/>
      <c r="AD8" s="18"/>
      <c r="AE8" s="18"/>
      <c r="AF8" s="18"/>
      <c r="AG8" s="18"/>
      <c r="AH8" s="18"/>
      <c r="AI8" s="18"/>
      <c r="AJ8" s="18"/>
      <c r="AK8" s="18"/>
      <c r="AL8" s="18"/>
    </row>
    <row r="9" spans="1:38" x14ac:dyDescent="0.2">
      <c r="A9" s="405" t="s">
        <v>57</v>
      </c>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20"/>
      <c r="AD9" s="20"/>
      <c r="AE9" s="20"/>
      <c r="AF9" s="20"/>
      <c r="AG9" s="20"/>
      <c r="AH9" s="20"/>
      <c r="AI9" s="20"/>
      <c r="AJ9" s="20"/>
      <c r="AK9" s="20"/>
      <c r="AL9" s="20"/>
    </row>
    <row r="10" spans="1:38" ht="15.75" x14ac:dyDescent="0.25">
      <c r="A10" s="406" t="s">
        <v>512</v>
      </c>
      <c r="B10" s="406"/>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33"/>
      <c r="AD10" s="33"/>
      <c r="AE10" s="33"/>
      <c r="AF10" s="33"/>
      <c r="AG10" s="33"/>
      <c r="AH10" s="33"/>
      <c r="AI10" s="33"/>
      <c r="AJ10" s="33"/>
      <c r="AK10" s="33"/>
      <c r="AL10" s="33"/>
    </row>
    <row r="11" spans="1:38"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row>
    <row r="12" spans="1:38" x14ac:dyDescent="0.2">
      <c r="A12" s="395" t="s">
        <v>61</v>
      </c>
      <c r="B12" s="394" t="s">
        <v>3</v>
      </c>
      <c r="C12" s="394" t="s">
        <v>104</v>
      </c>
      <c r="D12" s="394" t="s">
        <v>105</v>
      </c>
      <c r="E12" s="385" t="s">
        <v>106</v>
      </c>
      <c r="F12" s="379" t="s">
        <v>1</v>
      </c>
      <c r="G12" s="379"/>
      <c r="H12" s="379"/>
      <c r="I12" s="379"/>
      <c r="J12" s="379"/>
      <c r="K12" s="379"/>
      <c r="L12" s="379"/>
      <c r="M12" s="379"/>
      <c r="N12" s="379"/>
      <c r="O12" s="379"/>
      <c r="P12" s="371" t="s">
        <v>115</v>
      </c>
      <c r="Q12" s="374" t="s">
        <v>116</v>
      </c>
      <c r="R12" s="380" t="s">
        <v>122</v>
      </c>
      <c r="S12" s="381"/>
      <c r="T12" s="381"/>
      <c r="U12" s="381"/>
      <c r="V12" s="381"/>
      <c r="W12" s="381"/>
      <c r="X12" s="381"/>
      <c r="Y12" s="381"/>
      <c r="Z12" s="381"/>
      <c r="AA12" s="382"/>
      <c r="AB12" s="380" t="s">
        <v>137</v>
      </c>
      <c r="AC12" s="381"/>
      <c r="AD12" s="381"/>
      <c r="AE12" s="381"/>
      <c r="AF12" s="381"/>
      <c r="AG12" s="381"/>
      <c r="AH12" s="381"/>
      <c r="AI12" s="381"/>
      <c r="AJ12" s="381"/>
      <c r="AK12" s="381"/>
      <c r="AL12" s="382"/>
    </row>
    <row r="13" spans="1:38" x14ac:dyDescent="0.2">
      <c r="A13" s="395"/>
      <c r="B13" s="394"/>
      <c r="C13" s="394"/>
      <c r="D13" s="394"/>
      <c r="E13" s="386"/>
      <c r="F13" s="391" t="s">
        <v>107</v>
      </c>
      <c r="G13" s="392"/>
      <c r="H13" s="392"/>
      <c r="I13" s="392"/>
      <c r="J13" s="392"/>
      <c r="K13" s="392"/>
      <c r="L13" s="392"/>
      <c r="M13" s="392"/>
      <c r="N13" s="392"/>
      <c r="O13" s="393"/>
      <c r="P13" s="372"/>
      <c r="Q13" s="374"/>
      <c r="R13" s="407" t="s">
        <v>118</v>
      </c>
      <c r="S13" s="408"/>
      <c r="T13" s="409"/>
      <c r="U13" s="394" t="s">
        <v>220</v>
      </c>
      <c r="V13" s="398" t="s">
        <v>123</v>
      </c>
      <c r="W13" s="399"/>
      <c r="X13" s="399"/>
      <c r="Y13" s="399"/>
      <c r="Z13" s="399"/>
      <c r="AA13" s="374" t="s">
        <v>124</v>
      </c>
      <c r="AB13" s="373" t="s">
        <v>125</v>
      </c>
      <c r="AC13" s="373" t="s">
        <v>126</v>
      </c>
      <c r="AD13" s="373" t="s">
        <v>127</v>
      </c>
      <c r="AE13" s="373" t="s">
        <v>128</v>
      </c>
      <c r="AF13" s="413" t="s">
        <v>131</v>
      </c>
      <c r="AG13" s="413"/>
      <c r="AH13" s="385" t="s">
        <v>132</v>
      </c>
      <c r="AI13" s="371" t="s">
        <v>133</v>
      </c>
      <c r="AJ13" s="371" t="s">
        <v>134</v>
      </c>
      <c r="AK13" s="385" t="s">
        <v>135</v>
      </c>
      <c r="AL13" s="371" t="s">
        <v>136</v>
      </c>
    </row>
    <row r="14" spans="1:38" ht="19.899999999999999" customHeight="1" x14ac:dyDescent="0.2">
      <c r="A14" s="395"/>
      <c r="B14" s="394"/>
      <c r="C14" s="394"/>
      <c r="D14" s="394"/>
      <c r="E14" s="386"/>
      <c r="F14" s="391" t="s">
        <v>58</v>
      </c>
      <c r="G14" s="392"/>
      <c r="H14" s="392"/>
      <c r="I14" s="392"/>
      <c r="J14" s="393"/>
      <c r="K14" s="394" t="s">
        <v>59</v>
      </c>
      <c r="L14" s="394"/>
      <c r="M14" s="394"/>
      <c r="N14" s="394"/>
      <c r="O14" s="394"/>
      <c r="P14" s="372"/>
      <c r="Q14" s="374"/>
      <c r="R14" s="410"/>
      <c r="S14" s="411"/>
      <c r="T14" s="412"/>
      <c r="U14" s="394"/>
      <c r="V14" s="400"/>
      <c r="W14" s="401"/>
      <c r="X14" s="401"/>
      <c r="Y14" s="401"/>
      <c r="Z14" s="401"/>
      <c r="AA14" s="374"/>
      <c r="AB14" s="374"/>
      <c r="AC14" s="374"/>
      <c r="AD14" s="374"/>
      <c r="AE14" s="374"/>
      <c r="AF14" s="379"/>
      <c r="AG14" s="379"/>
      <c r="AH14" s="386"/>
      <c r="AI14" s="372"/>
      <c r="AJ14" s="372"/>
      <c r="AK14" s="386"/>
      <c r="AL14" s="372"/>
    </row>
    <row r="15" spans="1:38" x14ac:dyDescent="0.2">
      <c r="A15" s="395"/>
      <c r="B15" s="394"/>
      <c r="C15" s="394"/>
      <c r="D15" s="394"/>
      <c r="E15" s="386"/>
      <c r="F15" s="391" t="s">
        <v>108</v>
      </c>
      <c r="G15" s="392"/>
      <c r="H15" s="392"/>
      <c r="I15" s="393"/>
      <c r="J15" s="371" t="s">
        <v>113</v>
      </c>
      <c r="K15" s="394" t="s">
        <v>108</v>
      </c>
      <c r="L15" s="394"/>
      <c r="M15" s="394"/>
      <c r="N15" s="394"/>
      <c r="O15" s="371" t="s">
        <v>113</v>
      </c>
      <c r="P15" s="372"/>
      <c r="Q15" s="374"/>
      <c r="R15" s="385" t="s">
        <v>117</v>
      </c>
      <c r="S15" s="391" t="s">
        <v>119</v>
      </c>
      <c r="T15" s="393"/>
      <c r="U15" s="394"/>
      <c r="V15" s="402"/>
      <c r="W15" s="403"/>
      <c r="X15" s="403"/>
      <c r="Y15" s="403"/>
      <c r="Z15" s="403"/>
      <c r="AA15" s="374"/>
      <c r="AB15" s="374"/>
      <c r="AC15" s="374"/>
      <c r="AD15" s="374"/>
      <c r="AE15" s="374"/>
      <c r="AF15" s="394" t="s">
        <v>129</v>
      </c>
      <c r="AG15" s="394" t="s">
        <v>130</v>
      </c>
      <c r="AH15" s="386"/>
      <c r="AI15" s="372"/>
      <c r="AJ15" s="372"/>
      <c r="AK15" s="386"/>
      <c r="AL15" s="372"/>
    </row>
    <row r="16" spans="1:38" ht="105" customHeight="1" x14ac:dyDescent="0.2">
      <c r="A16" s="395"/>
      <c r="B16" s="394"/>
      <c r="C16" s="394"/>
      <c r="D16" s="394"/>
      <c r="E16" s="387"/>
      <c r="F16" s="267" t="s">
        <v>109</v>
      </c>
      <c r="G16" s="267" t="s">
        <v>110</v>
      </c>
      <c r="H16" s="267" t="s">
        <v>111</v>
      </c>
      <c r="I16" s="267" t="s">
        <v>112</v>
      </c>
      <c r="J16" s="373"/>
      <c r="K16" s="265" t="s">
        <v>109</v>
      </c>
      <c r="L16" s="265" t="s">
        <v>110</v>
      </c>
      <c r="M16" s="265" t="s">
        <v>114</v>
      </c>
      <c r="N16" s="265" t="s">
        <v>112</v>
      </c>
      <c r="O16" s="373"/>
      <c r="P16" s="373"/>
      <c r="Q16" s="374"/>
      <c r="R16" s="387"/>
      <c r="S16" s="266" t="s">
        <v>120</v>
      </c>
      <c r="T16" s="266" t="s">
        <v>121</v>
      </c>
      <c r="U16" s="394"/>
      <c r="V16" s="225" t="s">
        <v>74</v>
      </c>
      <c r="W16" s="225" t="s">
        <v>75</v>
      </c>
      <c r="X16" s="404" t="s">
        <v>76</v>
      </c>
      <c r="Y16" s="404"/>
      <c r="Z16" s="1" t="s">
        <v>577</v>
      </c>
      <c r="AA16" s="374"/>
      <c r="AB16" s="374"/>
      <c r="AC16" s="374"/>
      <c r="AD16" s="374"/>
      <c r="AE16" s="374"/>
      <c r="AF16" s="394"/>
      <c r="AG16" s="394"/>
      <c r="AH16" s="387"/>
      <c r="AI16" s="373"/>
      <c r="AJ16" s="373"/>
      <c r="AK16" s="387"/>
      <c r="AL16" s="373"/>
    </row>
    <row r="17" spans="1:38" x14ac:dyDescent="0.2">
      <c r="A17" s="56">
        <v>1</v>
      </c>
      <c r="B17" s="56">
        <v>2</v>
      </c>
      <c r="C17" s="56">
        <v>3</v>
      </c>
      <c r="D17" s="56">
        <v>4</v>
      </c>
      <c r="E17" s="56">
        <v>5</v>
      </c>
      <c r="F17" s="63" t="s">
        <v>138</v>
      </c>
      <c r="G17" s="63" t="s">
        <v>139</v>
      </c>
      <c r="H17" s="63" t="s">
        <v>140</v>
      </c>
      <c r="I17" s="63" t="s">
        <v>141</v>
      </c>
      <c r="J17" s="63" t="s">
        <v>142</v>
      </c>
      <c r="K17" s="63" t="s">
        <v>143</v>
      </c>
      <c r="L17" s="63" t="s">
        <v>144</v>
      </c>
      <c r="M17" s="63" t="s">
        <v>145</v>
      </c>
      <c r="N17" s="63" t="s">
        <v>146</v>
      </c>
      <c r="O17" s="63" t="s">
        <v>147</v>
      </c>
      <c r="P17" s="63" t="s">
        <v>148</v>
      </c>
      <c r="Q17" s="63" t="s">
        <v>149</v>
      </c>
      <c r="R17" s="64" t="s">
        <v>150</v>
      </c>
      <c r="S17" s="64" t="s">
        <v>151</v>
      </c>
      <c r="T17" s="64" t="s">
        <v>152</v>
      </c>
      <c r="U17" s="64" t="s">
        <v>153</v>
      </c>
      <c r="V17" s="64" t="s">
        <v>154</v>
      </c>
      <c r="W17" s="64" t="s">
        <v>155</v>
      </c>
      <c r="X17" s="414" t="s">
        <v>156</v>
      </c>
      <c r="Y17" s="414"/>
      <c r="Z17" s="64" t="s">
        <v>157</v>
      </c>
      <c r="AA17" s="64" t="s">
        <v>578</v>
      </c>
      <c r="AB17" s="64" t="s">
        <v>158</v>
      </c>
      <c r="AC17" s="64" t="s">
        <v>159</v>
      </c>
      <c r="AD17" s="64" t="s">
        <v>160</v>
      </c>
      <c r="AE17" s="64" t="s">
        <v>161</v>
      </c>
      <c r="AF17" s="64" t="s">
        <v>162</v>
      </c>
      <c r="AG17" s="64" t="s">
        <v>163</v>
      </c>
      <c r="AH17" s="64" t="s">
        <v>164</v>
      </c>
      <c r="AI17" s="64" t="s">
        <v>165</v>
      </c>
      <c r="AJ17" s="64" t="s">
        <v>166</v>
      </c>
      <c r="AK17" s="64" t="s">
        <v>167</v>
      </c>
      <c r="AL17" s="64" t="s">
        <v>168</v>
      </c>
    </row>
    <row r="18" spans="1:38" x14ac:dyDescent="0.2">
      <c r="A18" s="396" t="s">
        <v>19</v>
      </c>
      <c r="B18" s="397"/>
      <c r="C18" s="65"/>
      <c r="D18" s="65"/>
      <c r="E18" s="65"/>
      <c r="F18" s="65"/>
      <c r="G18" s="65"/>
      <c r="H18" s="65"/>
      <c r="I18" s="65"/>
      <c r="J18" s="65"/>
      <c r="K18" s="65"/>
      <c r="L18" s="65"/>
      <c r="M18" s="65"/>
      <c r="N18" s="65"/>
      <c r="O18" s="65"/>
      <c r="P18" s="65"/>
      <c r="Q18" s="65"/>
      <c r="R18" s="65"/>
      <c r="S18" s="65"/>
      <c r="T18" s="65"/>
      <c r="U18" s="65"/>
      <c r="V18" s="65"/>
      <c r="W18" s="65"/>
      <c r="X18" s="415"/>
      <c r="Y18" s="415"/>
      <c r="Z18" s="65"/>
      <c r="AA18" s="65"/>
      <c r="AB18" s="65"/>
      <c r="AC18" s="66"/>
      <c r="AD18" s="66"/>
      <c r="AE18" s="66"/>
      <c r="AF18" s="66"/>
      <c r="AG18" s="66"/>
      <c r="AH18" s="66"/>
      <c r="AI18" s="66"/>
      <c r="AJ18" s="66"/>
      <c r="AK18" s="66"/>
      <c r="AL18" s="66"/>
    </row>
    <row r="19" spans="1:38" hidden="1" x14ac:dyDescent="0.2">
      <c r="A19" s="390" t="s">
        <v>4</v>
      </c>
      <c r="B19" s="390"/>
      <c r="C19" s="390"/>
      <c r="D19" s="390"/>
      <c r="E19" s="390"/>
      <c r="F19" s="390"/>
      <c r="G19" s="390"/>
      <c r="H19" s="390"/>
      <c r="I19" s="390"/>
      <c r="J19" s="390"/>
      <c r="K19" s="390"/>
      <c r="L19" s="390"/>
      <c r="M19" s="390"/>
      <c r="N19" s="390"/>
      <c r="O19" s="390"/>
      <c r="P19" s="390"/>
      <c r="Q19" s="390"/>
      <c r="R19" s="390"/>
      <c r="S19" s="390"/>
      <c r="T19" s="390"/>
      <c r="U19" s="390"/>
      <c r="V19" s="390"/>
      <c r="W19" s="390"/>
      <c r="X19" s="390"/>
      <c r="Y19" s="390"/>
      <c r="Z19" s="390"/>
      <c r="AA19" s="390"/>
      <c r="AB19" s="390"/>
      <c r="AC19" s="68"/>
      <c r="AD19" s="68"/>
      <c r="AE19" s="68"/>
      <c r="AF19" s="68"/>
      <c r="AG19" s="68"/>
      <c r="AH19" s="68"/>
      <c r="AI19" s="68"/>
      <c r="AJ19" s="68"/>
      <c r="AK19" s="68"/>
      <c r="AL19" s="68"/>
    </row>
    <row r="20" spans="1:38" hidden="1" x14ac:dyDescent="0.2">
      <c r="A20" s="67" t="s">
        <v>5</v>
      </c>
      <c r="B20" s="69"/>
      <c r="C20" s="69"/>
      <c r="D20" s="69"/>
      <c r="E20" s="69"/>
      <c r="F20" s="69"/>
      <c r="G20" s="69"/>
      <c r="H20" s="69"/>
      <c r="I20" s="69"/>
      <c r="J20" s="70"/>
      <c r="K20" s="70"/>
      <c r="L20" s="70"/>
      <c r="M20" s="70"/>
      <c r="N20" s="70"/>
      <c r="O20" s="70"/>
      <c r="P20" s="71"/>
      <c r="Q20" s="71"/>
      <c r="R20" s="70"/>
      <c r="S20" s="70"/>
      <c r="T20" s="70"/>
      <c r="U20" s="70"/>
      <c r="V20" s="70"/>
      <c r="W20" s="70"/>
      <c r="X20" s="70"/>
      <c r="Y20" s="70"/>
      <c r="Z20" s="70"/>
      <c r="AA20" s="70"/>
      <c r="AB20" s="70"/>
      <c r="AC20" s="68"/>
      <c r="AD20" s="68"/>
      <c r="AE20" s="68"/>
      <c r="AF20" s="68"/>
      <c r="AG20" s="68"/>
      <c r="AH20" s="68"/>
      <c r="AI20" s="68"/>
      <c r="AJ20" s="68"/>
      <c r="AK20" s="68"/>
      <c r="AL20" s="68"/>
    </row>
    <row r="21" spans="1:38" hidden="1" x14ac:dyDescent="0.2">
      <c r="A21" s="67" t="s">
        <v>6</v>
      </c>
      <c r="B21" s="69"/>
      <c r="C21" s="69"/>
      <c r="D21" s="69"/>
      <c r="E21" s="69"/>
      <c r="F21" s="69"/>
      <c r="G21" s="69"/>
      <c r="H21" s="69"/>
      <c r="I21" s="69"/>
      <c r="J21" s="70"/>
      <c r="K21" s="70"/>
      <c r="L21" s="70"/>
      <c r="M21" s="70"/>
      <c r="N21" s="70"/>
      <c r="O21" s="70"/>
      <c r="P21" s="71"/>
      <c r="Q21" s="71"/>
      <c r="R21" s="70"/>
      <c r="S21" s="70"/>
      <c r="T21" s="70"/>
      <c r="U21" s="70"/>
      <c r="V21" s="70"/>
      <c r="W21" s="70"/>
      <c r="X21" s="70"/>
      <c r="Y21" s="70"/>
      <c r="Z21" s="70"/>
      <c r="AA21" s="70"/>
      <c r="AB21" s="70"/>
      <c r="AC21" s="68"/>
      <c r="AD21" s="68"/>
      <c r="AE21" s="68"/>
      <c r="AF21" s="68"/>
      <c r="AG21" s="68"/>
      <c r="AH21" s="68"/>
      <c r="AI21" s="68"/>
      <c r="AJ21" s="68"/>
      <c r="AK21" s="68"/>
      <c r="AL21" s="68"/>
    </row>
    <row r="22" spans="1:38" hidden="1" x14ac:dyDescent="0.2">
      <c r="A22" s="390" t="s">
        <v>23</v>
      </c>
      <c r="B22" s="390"/>
      <c r="C22" s="390"/>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68"/>
      <c r="AD22" s="68"/>
      <c r="AE22" s="68"/>
      <c r="AF22" s="68"/>
      <c r="AG22" s="68"/>
      <c r="AH22" s="68"/>
      <c r="AI22" s="68"/>
      <c r="AJ22" s="68"/>
      <c r="AK22" s="68"/>
      <c r="AL22" s="68"/>
    </row>
    <row r="23" spans="1:38" hidden="1" x14ac:dyDescent="0.2">
      <c r="A23" s="67" t="s">
        <v>7</v>
      </c>
      <c r="B23" s="69"/>
      <c r="C23" s="69"/>
      <c r="D23" s="69"/>
      <c r="E23" s="69"/>
      <c r="F23" s="69"/>
      <c r="G23" s="69"/>
      <c r="H23" s="69"/>
      <c r="I23" s="69"/>
      <c r="J23" s="70"/>
      <c r="K23" s="70"/>
      <c r="L23" s="70"/>
      <c r="M23" s="70"/>
      <c r="N23" s="70"/>
      <c r="O23" s="70"/>
      <c r="P23" s="71"/>
      <c r="Q23" s="71"/>
      <c r="R23" s="70"/>
      <c r="S23" s="70"/>
      <c r="T23" s="70"/>
      <c r="U23" s="70"/>
      <c r="V23" s="70"/>
      <c r="W23" s="70"/>
      <c r="X23" s="70"/>
      <c r="Y23" s="70"/>
      <c r="Z23" s="70"/>
      <c r="AA23" s="70"/>
      <c r="AB23" s="70"/>
      <c r="AC23" s="68"/>
      <c r="AD23" s="68"/>
      <c r="AE23" s="68"/>
      <c r="AF23" s="68"/>
      <c r="AG23" s="68"/>
      <c r="AH23" s="68"/>
      <c r="AI23" s="68"/>
      <c r="AJ23" s="68"/>
      <c r="AK23" s="68"/>
      <c r="AL23" s="68"/>
    </row>
    <row r="24" spans="1:38" hidden="1" x14ac:dyDescent="0.2">
      <c r="A24" s="67" t="s">
        <v>8</v>
      </c>
      <c r="B24" s="69"/>
      <c r="C24" s="69"/>
      <c r="D24" s="69"/>
      <c r="E24" s="69"/>
      <c r="F24" s="69"/>
      <c r="G24" s="69"/>
      <c r="H24" s="69"/>
      <c r="I24" s="69"/>
      <c r="J24" s="70"/>
      <c r="K24" s="70"/>
      <c r="L24" s="70"/>
      <c r="M24" s="70"/>
      <c r="N24" s="70"/>
      <c r="O24" s="70"/>
      <c r="P24" s="71"/>
      <c r="Q24" s="71"/>
      <c r="R24" s="70"/>
      <c r="S24" s="70"/>
      <c r="T24" s="70"/>
      <c r="U24" s="70"/>
      <c r="V24" s="70"/>
      <c r="W24" s="70"/>
      <c r="X24" s="70"/>
      <c r="Y24" s="70"/>
      <c r="Z24" s="70"/>
      <c r="AA24" s="70"/>
      <c r="AB24" s="70"/>
      <c r="AC24" s="68"/>
      <c r="AD24" s="68"/>
      <c r="AE24" s="68"/>
      <c r="AF24" s="68"/>
      <c r="AG24" s="68"/>
      <c r="AH24" s="68"/>
      <c r="AI24" s="68"/>
      <c r="AJ24" s="68"/>
      <c r="AK24" s="68"/>
      <c r="AL24" s="68"/>
    </row>
    <row r="25" spans="1:38" hidden="1" x14ac:dyDescent="0.2">
      <c r="A25" s="390" t="s">
        <v>9</v>
      </c>
      <c r="B25" s="390"/>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68"/>
      <c r="AD25" s="68"/>
      <c r="AE25" s="68"/>
      <c r="AF25" s="68"/>
      <c r="AG25" s="68"/>
      <c r="AH25" s="68"/>
      <c r="AI25" s="68"/>
      <c r="AJ25" s="68"/>
      <c r="AK25" s="68"/>
      <c r="AL25" s="68"/>
    </row>
    <row r="26" spans="1:38" hidden="1" x14ac:dyDescent="0.2">
      <c r="A26" s="67" t="s">
        <v>10</v>
      </c>
      <c r="B26" s="69"/>
      <c r="C26" s="69"/>
      <c r="D26" s="69"/>
      <c r="E26" s="69"/>
      <c r="F26" s="69"/>
      <c r="G26" s="69"/>
      <c r="H26" s="69"/>
      <c r="I26" s="69"/>
      <c r="J26" s="70"/>
      <c r="K26" s="70"/>
      <c r="L26" s="70"/>
      <c r="M26" s="70"/>
      <c r="N26" s="70"/>
      <c r="O26" s="70"/>
      <c r="P26" s="71"/>
      <c r="Q26" s="71"/>
      <c r="R26" s="70"/>
      <c r="S26" s="70"/>
      <c r="T26" s="70"/>
      <c r="U26" s="70"/>
      <c r="V26" s="70"/>
      <c r="W26" s="70"/>
      <c r="X26" s="70"/>
      <c r="Y26" s="70"/>
      <c r="Z26" s="70"/>
      <c r="AA26" s="70"/>
      <c r="AB26" s="70"/>
      <c r="AC26" s="68"/>
      <c r="AD26" s="68"/>
      <c r="AE26" s="68"/>
      <c r="AF26" s="68"/>
      <c r="AG26" s="68"/>
      <c r="AH26" s="68"/>
      <c r="AI26" s="68"/>
      <c r="AJ26" s="68"/>
      <c r="AK26" s="68"/>
      <c r="AL26" s="68"/>
    </row>
    <row r="27" spans="1:38" hidden="1" x14ac:dyDescent="0.2">
      <c r="A27" s="67" t="s">
        <v>11</v>
      </c>
      <c r="B27" s="69"/>
      <c r="C27" s="69"/>
      <c r="D27" s="69"/>
      <c r="E27" s="69"/>
      <c r="F27" s="69"/>
      <c r="G27" s="69"/>
      <c r="H27" s="69"/>
      <c r="I27" s="69"/>
      <c r="J27" s="70"/>
      <c r="K27" s="70"/>
      <c r="L27" s="70"/>
      <c r="M27" s="70"/>
      <c r="N27" s="70"/>
      <c r="O27" s="70"/>
      <c r="P27" s="71"/>
      <c r="Q27" s="71"/>
      <c r="R27" s="70"/>
      <c r="S27" s="70"/>
      <c r="T27" s="70"/>
      <c r="U27" s="70"/>
      <c r="V27" s="70"/>
      <c r="W27" s="70"/>
      <c r="X27" s="70"/>
      <c r="Y27" s="70"/>
      <c r="Z27" s="70"/>
      <c r="AA27" s="70"/>
      <c r="AB27" s="70"/>
      <c r="AC27" s="68"/>
      <c r="AD27" s="68"/>
      <c r="AE27" s="68"/>
      <c r="AF27" s="68"/>
      <c r="AG27" s="68"/>
      <c r="AH27" s="68"/>
      <c r="AI27" s="68"/>
      <c r="AJ27" s="68"/>
      <c r="AK27" s="68"/>
      <c r="AL27" s="68"/>
    </row>
    <row r="28" spans="1:38" hidden="1" x14ac:dyDescent="0.2">
      <c r="A28" s="390" t="s">
        <v>24</v>
      </c>
      <c r="B28" s="390"/>
      <c r="C28" s="390"/>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68"/>
      <c r="AD28" s="68"/>
      <c r="AE28" s="68"/>
      <c r="AF28" s="68"/>
      <c r="AG28" s="68"/>
      <c r="AH28" s="68"/>
      <c r="AI28" s="68"/>
      <c r="AJ28" s="68"/>
      <c r="AK28" s="68"/>
      <c r="AL28" s="68"/>
    </row>
    <row r="29" spans="1:38" hidden="1" x14ac:dyDescent="0.2">
      <c r="A29" s="67" t="s">
        <v>12</v>
      </c>
      <c r="B29" s="69"/>
      <c r="C29" s="69"/>
      <c r="D29" s="69"/>
      <c r="E29" s="69"/>
      <c r="F29" s="69"/>
      <c r="G29" s="69"/>
      <c r="H29" s="69"/>
      <c r="I29" s="69"/>
      <c r="J29" s="70"/>
      <c r="K29" s="70"/>
      <c r="L29" s="70"/>
      <c r="M29" s="70"/>
      <c r="N29" s="70"/>
      <c r="O29" s="70"/>
      <c r="P29" s="71"/>
      <c r="Q29" s="71"/>
      <c r="R29" s="70"/>
      <c r="S29" s="70"/>
      <c r="T29" s="70"/>
      <c r="U29" s="70"/>
      <c r="V29" s="70"/>
      <c r="W29" s="70"/>
      <c r="X29" s="70"/>
      <c r="Y29" s="70"/>
      <c r="Z29" s="70"/>
      <c r="AA29" s="70"/>
      <c r="AB29" s="70"/>
      <c r="AC29" s="68"/>
      <c r="AD29" s="68"/>
      <c r="AE29" s="68"/>
      <c r="AF29" s="68"/>
      <c r="AG29" s="68"/>
      <c r="AH29" s="68"/>
      <c r="AI29" s="68"/>
      <c r="AJ29" s="68"/>
      <c r="AK29" s="68"/>
      <c r="AL29" s="68"/>
    </row>
    <row r="30" spans="1:38" hidden="1" x14ac:dyDescent="0.2">
      <c r="A30" s="67" t="s">
        <v>13</v>
      </c>
      <c r="B30" s="69"/>
      <c r="C30" s="69"/>
      <c r="D30" s="69"/>
      <c r="E30" s="69"/>
      <c r="F30" s="69"/>
      <c r="G30" s="69"/>
      <c r="H30" s="69"/>
      <c r="I30" s="69"/>
      <c r="J30" s="70"/>
      <c r="K30" s="70"/>
      <c r="L30" s="70"/>
      <c r="M30" s="70"/>
      <c r="N30" s="70"/>
      <c r="O30" s="70"/>
      <c r="P30" s="71"/>
      <c r="Q30" s="71"/>
      <c r="R30" s="70"/>
      <c r="S30" s="70"/>
      <c r="T30" s="70"/>
      <c r="U30" s="70"/>
      <c r="V30" s="70"/>
      <c r="W30" s="70"/>
      <c r="X30" s="70"/>
      <c r="Y30" s="70"/>
      <c r="Z30" s="70"/>
      <c r="AA30" s="70"/>
      <c r="AB30" s="70"/>
      <c r="AC30" s="68"/>
      <c r="AD30" s="68"/>
      <c r="AE30" s="68"/>
      <c r="AF30" s="68"/>
      <c r="AG30" s="68"/>
      <c r="AH30" s="68"/>
      <c r="AI30" s="68"/>
      <c r="AJ30" s="68"/>
      <c r="AK30" s="68"/>
      <c r="AL30" s="68"/>
    </row>
    <row r="31" spans="1:38" hidden="1" x14ac:dyDescent="0.2">
      <c r="A31" s="65" t="s">
        <v>169</v>
      </c>
      <c r="B31" s="65"/>
      <c r="C31" s="65"/>
      <c r="D31" s="65"/>
      <c r="E31" s="65"/>
      <c r="F31" s="65"/>
      <c r="G31" s="65"/>
      <c r="H31" s="65"/>
      <c r="I31" s="65"/>
      <c r="J31" s="65"/>
      <c r="K31" s="65"/>
      <c r="L31" s="65"/>
      <c r="M31" s="65"/>
      <c r="N31" s="65"/>
      <c r="O31" s="65"/>
      <c r="P31" s="65"/>
      <c r="Q31" s="65"/>
      <c r="R31" s="72"/>
      <c r="S31" s="72"/>
      <c r="T31" s="72"/>
      <c r="U31" s="72"/>
      <c r="V31" s="72"/>
      <c r="W31" s="72"/>
      <c r="X31" s="72"/>
      <c r="Y31" s="72"/>
      <c r="Z31" s="72"/>
      <c r="AA31" s="72"/>
      <c r="AB31" s="72"/>
      <c r="AC31" s="68"/>
      <c r="AD31" s="68"/>
      <c r="AE31" s="68"/>
      <c r="AF31" s="68"/>
      <c r="AG31" s="68"/>
      <c r="AH31" s="68"/>
      <c r="AI31" s="68"/>
      <c r="AJ31" s="68"/>
      <c r="AK31" s="68"/>
      <c r="AL31" s="68"/>
    </row>
    <row r="32" spans="1:38" hidden="1" x14ac:dyDescent="0.2">
      <c r="A32" s="73" t="s">
        <v>5</v>
      </c>
      <c r="B32" s="74"/>
      <c r="C32" s="74"/>
      <c r="D32" s="74"/>
      <c r="E32" s="74"/>
      <c r="F32" s="74"/>
      <c r="G32" s="74"/>
      <c r="H32" s="74"/>
      <c r="I32" s="74"/>
      <c r="J32" s="74"/>
      <c r="K32" s="74"/>
      <c r="L32" s="74"/>
      <c r="M32" s="74"/>
      <c r="N32" s="74"/>
      <c r="O32" s="74"/>
      <c r="P32" s="74"/>
      <c r="Q32" s="74"/>
      <c r="R32" s="75"/>
      <c r="S32" s="75"/>
      <c r="T32" s="75"/>
      <c r="U32" s="75"/>
      <c r="V32" s="75"/>
      <c r="W32" s="75"/>
      <c r="X32" s="75"/>
      <c r="Y32" s="75"/>
      <c r="Z32" s="75"/>
      <c r="AA32" s="75"/>
      <c r="AB32" s="75"/>
      <c r="AC32" s="68"/>
      <c r="AD32" s="68"/>
      <c r="AE32" s="68"/>
      <c r="AF32" s="68"/>
      <c r="AG32" s="68"/>
      <c r="AH32" s="68"/>
      <c r="AI32" s="68"/>
      <c r="AJ32" s="68"/>
      <c r="AK32" s="68"/>
      <c r="AL32" s="68"/>
    </row>
    <row r="33" spans="1:38" hidden="1" x14ac:dyDescent="0.2">
      <c r="A33" s="73" t="s">
        <v>6</v>
      </c>
      <c r="B33" s="74"/>
      <c r="C33" s="74"/>
      <c r="D33" s="74"/>
      <c r="E33" s="74"/>
      <c r="F33" s="74"/>
      <c r="G33" s="74"/>
      <c r="H33" s="74"/>
      <c r="I33" s="74"/>
      <c r="J33" s="74"/>
      <c r="K33" s="74"/>
      <c r="L33" s="74"/>
      <c r="M33" s="74"/>
      <c r="N33" s="74"/>
      <c r="O33" s="74"/>
      <c r="P33" s="74"/>
      <c r="Q33" s="74"/>
      <c r="R33" s="75"/>
      <c r="S33" s="75"/>
      <c r="T33" s="75"/>
      <c r="U33" s="75"/>
      <c r="V33" s="75"/>
      <c r="W33" s="75"/>
      <c r="X33" s="75"/>
      <c r="Y33" s="75"/>
      <c r="Z33" s="75"/>
      <c r="AA33" s="75"/>
      <c r="AB33" s="75"/>
      <c r="AC33" s="68"/>
      <c r="AD33" s="68"/>
      <c r="AE33" s="68"/>
      <c r="AF33" s="68"/>
      <c r="AG33" s="68"/>
      <c r="AH33" s="68"/>
      <c r="AI33" s="68"/>
      <c r="AJ33" s="68"/>
      <c r="AK33" s="68"/>
      <c r="AL33" s="68"/>
    </row>
    <row r="34" spans="1:38" hidden="1" x14ac:dyDescent="0.2">
      <c r="A34" s="74" t="s">
        <v>23</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66"/>
      <c r="AD34" s="66"/>
      <c r="AE34" s="66"/>
      <c r="AF34" s="66"/>
      <c r="AG34" s="66"/>
      <c r="AH34" s="66"/>
      <c r="AI34" s="66"/>
      <c r="AJ34" s="66"/>
      <c r="AK34" s="66"/>
      <c r="AL34" s="66"/>
    </row>
    <row r="35" spans="1:38" hidden="1" x14ac:dyDescent="0.2">
      <c r="A35" s="76" t="s">
        <v>7</v>
      </c>
      <c r="B35" s="69"/>
      <c r="C35" s="69"/>
      <c r="D35" s="69"/>
      <c r="E35" s="69"/>
      <c r="F35" s="69"/>
      <c r="G35" s="69"/>
      <c r="H35" s="69"/>
      <c r="I35" s="69"/>
      <c r="J35" s="70"/>
      <c r="K35" s="70"/>
      <c r="L35" s="70"/>
      <c r="M35" s="70"/>
      <c r="N35" s="70"/>
      <c r="O35" s="70"/>
      <c r="P35" s="71"/>
      <c r="Q35" s="71"/>
      <c r="R35" s="70"/>
      <c r="S35" s="70"/>
      <c r="T35" s="70"/>
      <c r="U35" s="70"/>
      <c r="V35" s="70"/>
      <c r="W35" s="70"/>
      <c r="X35" s="70"/>
      <c r="Y35" s="70"/>
      <c r="Z35" s="70"/>
      <c r="AA35" s="70"/>
      <c r="AB35" s="70"/>
      <c r="AC35" s="68"/>
      <c r="AD35" s="68"/>
      <c r="AE35" s="68"/>
      <c r="AF35" s="68"/>
      <c r="AG35" s="68"/>
      <c r="AH35" s="68"/>
      <c r="AI35" s="68"/>
      <c r="AJ35" s="68"/>
      <c r="AK35" s="68"/>
      <c r="AL35" s="68"/>
    </row>
    <row r="36" spans="1:38" hidden="1" x14ac:dyDescent="0.2">
      <c r="A36" s="76" t="s">
        <v>8</v>
      </c>
      <c r="B36" s="69"/>
      <c r="C36" s="69"/>
      <c r="D36" s="69"/>
      <c r="E36" s="69"/>
      <c r="F36" s="69"/>
      <c r="G36" s="69"/>
      <c r="H36" s="69"/>
      <c r="I36" s="69"/>
      <c r="J36" s="70"/>
      <c r="K36" s="70"/>
      <c r="L36" s="70"/>
      <c r="M36" s="70"/>
      <c r="N36" s="70"/>
      <c r="O36" s="70"/>
      <c r="P36" s="71"/>
      <c r="Q36" s="71"/>
      <c r="R36" s="70"/>
      <c r="S36" s="70"/>
      <c r="T36" s="70"/>
      <c r="U36" s="70"/>
      <c r="V36" s="70"/>
      <c r="W36" s="70"/>
      <c r="X36" s="70"/>
      <c r="Y36" s="70"/>
      <c r="Z36" s="70"/>
      <c r="AA36" s="70"/>
      <c r="AB36" s="70"/>
      <c r="AC36" s="68"/>
      <c r="AD36" s="68"/>
      <c r="AE36" s="68"/>
      <c r="AF36" s="68"/>
      <c r="AG36" s="68"/>
      <c r="AH36" s="68"/>
      <c r="AI36" s="68"/>
      <c r="AJ36" s="68"/>
      <c r="AK36" s="68"/>
      <c r="AL36" s="68"/>
    </row>
    <row r="37" spans="1:38" hidden="1" x14ac:dyDescent="0.2">
      <c r="A37" s="65" t="s">
        <v>170</v>
      </c>
      <c r="B37" s="65"/>
      <c r="C37" s="65"/>
      <c r="D37" s="65"/>
      <c r="E37" s="65"/>
      <c r="F37" s="65"/>
      <c r="G37" s="65"/>
      <c r="H37" s="65"/>
      <c r="I37" s="65"/>
      <c r="J37" s="65"/>
      <c r="K37" s="65"/>
      <c r="L37" s="65"/>
      <c r="M37" s="65"/>
      <c r="N37" s="65"/>
      <c r="O37" s="65"/>
      <c r="P37" s="65"/>
      <c r="Q37" s="65"/>
      <c r="R37" s="72"/>
      <c r="S37" s="72"/>
      <c r="T37" s="72"/>
      <c r="U37" s="72"/>
      <c r="V37" s="72"/>
      <c r="W37" s="72"/>
      <c r="X37" s="72"/>
      <c r="Y37" s="72"/>
      <c r="Z37" s="72"/>
      <c r="AA37" s="72"/>
      <c r="AB37" s="72"/>
      <c r="AC37" s="68"/>
      <c r="AD37" s="68"/>
      <c r="AE37" s="68"/>
      <c r="AF37" s="68"/>
      <c r="AG37" s="68"/>
      <c r="AH37" s="68"/>
      <c r="AI37" s="68"/>
      <c r="AJ37" s="68"/>
      <c r="AK37" s="68"/>
      <c r="AL37" s="68"/>
    </row>
    <row r="38" spans="1:38" hidden="1" x14ac:dyDescent="0.2">
      <c r="A38" s="76" t="s">
        <v>10</v>
      </c>
      <c r="B38" s="65"/>
      <c r="C38" s="65"/>
      <c r="D38" s="65"/>
      <c r="E38" s="65"/>
      <c r="F38" s="65"/>
      <c r="G38" s="65"/>
      <c r="H38" s="65"/>
      <c r="I38" s="65"/>
      <c r="J38" s="65"/>
      <c r="K38" s="65"/>
      <c r="L38" s="65"/>
      <c r="M38" s="65"/>
      <c r="N38" s="65"/>
      <c r="O38" s="65"/>
      <c r="P38" s="65"/>
      <c r="Q38" s="65"/>
      <c r="R38" s="72"/>
      <c r="S38" s="72"/>
      <c r="T38" s="72"/>
      <c r="U38" s="72"/>
      <c r="V38" s="72"/>
      <c r="W38" s="72"/>
      <c r="X38" s="72"/>
      <c r="Y38" s="72"/>
      <c r="Z38" s="72"/>
      <c r="AA38" s="72"/>
      <c r="AB38" s="72"/>
      <c r="AC38" s="68"/>
      <c r="AD38" s="68"/>
      <c r="AE38" s="68"/>
      <c r="AF38" s="68"/>
      <c r="AG38" s="68"/>
      <c r="AH38" s="68"/>
      <c r="AI38" s="68"/>
      <c r="AJ38" s="68"/>
      <c r="AK38" s="68"/>
      <c r="AL38" s="68"/>
    </row>
    <row r="39" spans="1:38" hidden="1" x14ac:dyDescent="0.2">
      <c r="A39" s="76" t="s">
        <v>11</v>
      </c>
      <c r="B39" s="65"/>
      <c r="C39" s="65"/>
      <c r="D39" s="65"/>
      <c r="E39" s="65"/>
      <c r="F39" s="65"/>
      <c r="G39" s="65"/>
      <c r="H39" s="65"/>
      <c r="I39" s="65"/>
      <c r="J39" s="65"/>
      <c r="K39" s="65"/>
      <c r="L39" s="65"/>
      <c r="M39" s="65"/>
      <c r="N39" s="65"/>
      <c r="O39" s="65"/>
      <c r="P39" s="65"/>
      <c r="Q39" s="65"/>
      <c r="R39" s="72"/>
      <c r="S39" s="72"/>
      <c r="T39" s="72"/>
      <c r="U39" s="72"/>
      <c r="V39" s="72"/>
      <c r="W39" s="72"/>
      <c r="X39" s="72"/>
      <c r="Y39" s="72"/>
      <c r="Z39" s="72"/>
      <c r="AA39" s="72"/>
      <c r="AB39" s="72"/>
      <c r="AC39" s="68"/>
      <c r="AD39" s="68"/>
      <c r="AE39" s="68"/>
      <c r="AF39" s="68"/>
      <c r="AG39" s="68"/>
      <c r="AH39" s="68"/>
      <c r="AI39" s="68"/>
      <c r="AJ39" s="68"/>
      <c r="AK39" s="68"/>
      <c r="AL39" s="68"/>
    </row>
    <row r="40" spans="1:38" hidden="1" x14ac:dyDescent="0.2">
      <c r="A40" s="77" t="s">
        <v>171</v>
      </c>
      <c r="B40" s="65"/>
      <c r="C40" s="65"/>
      <c r="D40" s="65"/>
      <c r="E40" s="65"/>
      <c r="F40" s="65"/>
      <c r="G40" s="65"/>
      <c r="H40" s="65"/>
      <c r="I40" s="65"/>
      <c r="J40" s="65"/>
      <c r="K40" s="65"/>
      <c r="L40" s="65"/>
      <c r="M40" s="65"/>
      <c r="N40" s="65"/>
      <c r="O40" s="65"/>
      <c r="P40" s="65"/>
      <c r="Q40" s="65"/>
      <c r="R40" s="72"/>
      <c r="S40" s="72"/>
      <c r="T40" s="72"/>
      <c r="U40" s="72"/>
      <c r="V40" s="72"/>
      <c r="W40" s="72"/>
      <c r="X40" s="72"/>
      <c r="Y40" s="72"/>
      <c r="Z40" s="72"/>
      <c r="AA40" s="72"/>
      <c r="AB40" s="72"/>
      <c r="AC40" s="68"/>
      <c r="AD40" s="68"/>
      <c r="AE40" s="68"/>
      <c r="AF40" s="68"/>
      <c r="AG40" s="68"/>
      <c r="AH40" s="68"/>
      <c r="AI40" s="68"/>
      <c r="AJ40" s="68"/>
      <c r="AK40" s="68"/>
      <c r="AL40" s="68"/>
    </row>
    <row r="41" spans="1:38" hidden="1" x14ac:dyDescent="0.2">
      <c r="A41" s="76" t="s">
        <v>12</v>
      </c>
      <c r="B41" s="65"/>
      <c r="C41" s="65"/>
      <c r="D41" s="65"/>
      <c r="E41" s="65"/>
      <c r="F41" s="65"/>
      <c r="G41" s="65"/>
      <c r="H41" s="65"/>
      <c r="I41" s="65"/>
      <c r="J41" s="65"/>
      <c r="K41" s="65"/>
      <c r="L41" s="65"/>
      <c r="M41" s="65"/>
      <c r="N41" s="65"/>
      <c r="O41" s="65"/>
      <c r="P41" s="65"/>
      <c r="Q41" s="65"/>
      <c r="R41" s="72"/>
      <c r="S41" s="72"/>
      <c r="T41" s="72"/>
      <c r="U41" s="72"/>
      <c r="V41" s="72"/>
      <c r="W41" s="72"/>
      <c r="X41" s="72"/>
      <c r="Y41" s="72"/>
      <c r="Z41" s="72"/>
      <c r="AA41" s="72"/>
      <c r="AB41" s="72"/>
      <c r="AC41" s="68"/>
      <c r="AD41" s="68"/>
      <c r="AE41" s="68"/>
      <c r="AF41" s="68"/>
      <c r="AG41" s="68"/>
      <c r="AH41" s="68"/>
      <c r="AI41" s="68"/>
      <c r="AJ41" s="68"/>
      <c r="AK41" s="68"/>
      <c r="AL41" s="68"/>
    </row>
    <row r="42" spans="1:38" hidden="1" x14ac:dyDescent="0.2">
      <c r="A42" s="76" t="s">
        <v>13</v>
      </c>
      <c r="B42" s="65"/>
      <c r="C42" s="65"/>
      <c r="D42" s="65"/>
      <c r="E42" s="65"/>
      <c r="F42" s="65"/>
      <c r="G42" s="65"/>
      <c r="H42" s="65"/>
      <c r="I42" s="65"/>
      <c r="J42" s="65"/>
      <c r="K42" s="65"/>
      <c r="L42" s="65"/>
      <c r="M42" s="65"/>
      <c r="N42" s="65"/>
      <c r="O42" s="65"/>
      <c r="P42" s="65"/>
      <c r="Q42" s="65"/>
      <c r="R42" s="72"/>
      <c r="S42" s="72"/>
      <c r="T42" s="72"/>
      <c r="U42" s="72"/>
      <c r="V42" s="72"/>
      <c r="W42" s="72"/>
      <c r="X42" s="72"/>
      <c r="Y42" s="72"/>
      <c r="Z42" s="72"/>
      <c r="AA42" s="72"/>
      <c r="AB42" s="72"/>
      <c r="AC42" s="68"/>
      <c r="AD42" s="68"/>
      <c r="AE42" s="68"/>
      <c r="AF42" s="68"/>
      <c r="AG42" s="68"/>
      <c r="AH42" s="68"/>
      <c r="AI42" s="68"/>
      <c r="AJ42" s="68"/>
      <c r="AK42" s="68"/>
      <c r="AL42" s="68"/>
    </row>
    <row r="43" spans="1:38" hidden="1" x14ac:dyDescent="0.2">
      <c r="A43" s="77" t="s">
        <v>172</v>
      </c>
      <c r="B43" s="65"/>
      <c r="C43" s="65"/>
      <c r="D43" s="65"/>
      <c r="E43" s="65"/>
      <c r="F43" s="65"/>
      <c r="G43" s="65"/>
      <c r="H43" s="65"/>
      <c r="I43" s="65"/>
      <c r="J43" s="65"/>
      <c r="K43" s="65"/>
      <c r="L43" s="65"/>
      <c r="M43" s="65"/>
      <c r="N43" s="65"/>
      <c r="O43" s="65"/>
      <c r="P43" s="65"/>
      <c r="Q43" s="65"/>
      <c r="R43" s="72"/>
      <c r="S43" s="72"/>
      <c r="T43" s="72"/>
      <c r="U43" s="72"/>
      <c r="V43" s="72"/>
      <c r="W43" s="72"/>
      <c r="X43" s="72"/>
      <c r="Y43" s="72"/>
      <c r="Z43" s="72"/>
      <c r="AA43" s="72"/>
      <c r="AB43" s="72"/>
      <c r="AC43" s="68"/>
      <c r="AD43" s="68"/>
      <c r="AE43" s="68"/>
      <c r="AF43" s="68"/>
      <c r="AG43" s="68"/>
      <c r="AH43" s="68"/>
      <c r="AI43" s="68"/>
      <c r="AJ43" s="68"/>
      <c r="AK43" s="68"/>
      <c r="AL43" s="68"/>
    </row>
    <row r="44" spans="1:38" ht="23.45" customHeight="1" x14ac:dyDescent="0.2">
      <c r="A44" s="383" t="s">
        <v>173</v>
      </c>
      <c r="B44" s="384"/>
      <c r="C44" s="65"/>
      <c r="D44" s="65"/>
      <c r="E44" s="65"/>
      <c r="F44" s="65"/>
      <c r="G44" s="65"/>
      <c r="H44" s="65"/>
      <c r="I44" s="65"/>
      <c r="J44" s="65"/>
      <c r="K44" s="65"/>
      <c r="L44" s="65"/>
      <c r="M44" s="65"/>
      <c r="N44" s="65"/>
      <c r="O44" s="65"/>
      <c r="P44" s="65"/>
      <c r="Q44" s="65"/>
      <c r="R44" s="72"/>
      <c r="S44" s="72"/>
      <c r="T44" s="72"/>
      <c r="U44" s="72"/>
      <c r="V44" s="72"/>
      <c r="W44" s="72"/>
      <c r="X44" s="369"/>
      <c r="Y44" s="369"/>
      <c r="Z44" s="329"/>
      <c r="AA44" s="72"/>
      <c r="AB44" s="72"/>
      <c r="AC44" s="68"/>
      <c r="AD44" s="68"/>
      <c r="AE44" s="68"/>
      <c r="AF44" s="68"/>
      <c r="AG44" s="68"/>
      <c r="AH44" s="68"/>
      <c r="AI44" s="68"/>
      <c r="AJ44" s="68"/>
      <c r="AK44" s="68"/>
      <c r="AL44" s="68"/>
    </row>
    <row r="45" spans="1:38" hidden="1" x14ac:dyDescent="0.2">
      <c r="A45" s="76" t="s">
        <v>14</v>
      </c>
      <c r="B45" s="65"/>
      <c r="C45" s="65"/>
      <c r="D45" s="65"/>
      <c r="E45" s="65"/>
      <c r="F45" s="65"/>
      <c r="G45" s="65"/>
      <c r="H45" s="65"/>
      <c r="I45" s="65"/>
      <c r="J45" s="65"/>
      <c r="K45" s="65"/>
      <c r="L45" s="65"/>
      <c r="M45" s="65"/>
      <c r="N45" s="65"/>
      <c r="O45" s="65"/>
      <c r="P45" s="65"/>
      <c r="Q45" s="65"/>
      <c r="R45" s="72"/>
      <c r="S45" s="72"/>
      <c r="T45" s="72"/>
      <c r="U45" s="72"/>
      <c r="V45" s="72"/>
      <c r="W45" s="72"/>
      <c r="X45" s="72"/>
      <c r="Y45" s="72"/>
      <c r="Z45" s="72"/>
      <c r="AA45" s="72"/>
      <c r="AB45" s="72"/>
      <c r="AC45" s="68"/>
      <c r="AD45" s="68"/>
      <c r="AE45" s="68"/>
      <c r="AF45" s="68"/>
      <c r="AG45" s="68"/>
      <c r="AH45" s="68"/>
      <c r="AI45" s="68"/>
      <c r="AJ45" s="68"/>
      <c r="AK45" s="68"/>
      <c r="AL45" s="68"/>
    </row>
    <row r="46" spans="1:38" hidden="1" x14ac:dyDescent="0.2">
      <c r="A46" s="76" t="s">
        <v>15</v>
      </c>
      <c r="B46" s="65"/>
      <c r="C46" s="65"/>
      <c r="D46" s="65"/>
      <c r="E46" s="65"/>
      <c r="F46" s="65"/>
      <c r="G46" s="65"/>
      <c r="H46" s="65"/>
      <c r="I46" s="65"/>
      <c r="J46" s="65"/>
      <c r="K46" s="65"/>
      <c r="L46" s="65"/>
      <c r="M46" s="65"/>
      <c r="N46" s="65"/>
      <c r="O46" s="65"/>
      <c r="P46" s="65"/>
      <c r="Q46" s="65"/>
      <c r="R46" s="72"/>
      <c r="S46" s="72"/>
      <c r="T46" s="72"/>
      <c r="U46" s="72"/>
      <c r="V46" s="72"/>
      <c r="W46" s="72"/>
      <c r="X46" s="72"/>
      <c r="Y46" s="72"/>
      <c r="Z46" s="72"/>
      <c r="AA46" s="72"/>
      <c r="AB46" s="72"/>
      <c r="AC46" s="68"/>
      <c r="AD46" s="68"/>
      <c r="AE46" s="68"/>
      <c r="AF46" s="68"/>
      <c r="AG46" s="68"/>
      <c r="AH46" s="68"/>
      <c r="AI46" s="68"/>
      <c r="AJ46" s="68"/>
      <c r="AK46" s="68"/>
      <c r="AL46" s="68"/>
    </row>
    <row r="47" spans="1:38" hidden="1" x14ac:dyDescent="0.2">
      <c r="A47" s="77" t="s">
        <v>174</v>
      </c>
      <c r="B47" s="65"/>
      <c r="C47" s="65"/>
      <c r="D47" s="65"/>
      <c r="E47" s="65"/>
      <c r="F47" s="65"/>
      <c r="G47" s="65"/>
      <c r="H47" s="65"/>
      <c r="I47" s="65"/>
      <c r="J47" s="65"/>
      <c r="K47" s="65"/>
      <c r="L47" s="65"/>
      <c r="M47" s="65"/>
      <c r="N47" s="65"/>
      <c r="O47" s="65"/>
      <c r="P47" s="65"/>
      <c r="Q47" s="65"/>
      <c r="R47" s="72"/>
      <c r="S47" s="72"/>
      <c r="T47" s="72"/>
      <c r="U47" s="72"/>
      <c r="V47" s="72"/>
      <c r="W47" s="72"/>
      <c r="X47" s="72"/>
      <c r="Y47" s="72"/>
      <c r="Z47" s="72"/>
      <c r="AA47" s="72"/>
      <c r="AB47" s="72"/>
      <c r="AC47" s="68"/>
      <c r="AD47" s="68"/>
      <c r="AE47" s="68"/>
      <c r="AF47" s="68"/>
      <c r="AG47" s="68"/>
      <c r="AH47" s="68"/>
      <c r="AI47" s="68"/>
      <c r="AJ47" s="68"/>
      <c r="AK47" s="68"/>
      <c r="AL47" s="68"/>
    </row>
    <row r="48" spans="1:38" ht="31.9" customHeight="1" x14ac:dyDescent="0.2">
      <c r="A48" s="383" t="s">
        <v>175</v>
      </c>
      <c r="B48" s="384"/>
      <c r="C48" s="65"/>
      <c r="D48" s="65"/>
      <c r="E48" s="65"/>
      <c r="F48" s="65"/>
      <c r="G48" s="65"/>
      <c r="H48" s="65"/>
      <c r="I48" s="65"/>
      <c r="J48" s="65"/>
      <c r="K48" s="65"/>
      <c r="L48" s="65"/>
      <c r="M48" s="65"/>
      <c r="N48" s="65"/>
      <c r="O48" s="65"/>
      <c r="P48" s="65"/>
      <c r="Q48" s="65"/>
      <c r="R48" s="72"/>
      <c r="S48" s="72"/>
      <c r="T48" s="72"/>
      <c r="U48" s="72"/>
      <c r="V48" s="72"/>
      <c r="W48" s="72"/>
      <c r="X48" s="369"/>
      <c r="Y48" s="369"/>
      <c r="Z48" s="329"/>
      <c r="AA48" s="72"/>
      <c r="AB48" s="72"/>
      <c r="AC48" s="68"/>
      <c r="AD48" s="68"/>
      <c r="AE48" s="68"/>
      <c r="AF48" s="68"/>
      <c r="AG48" s="68"/>
      <c r="AH48" s="68"/>
      <c r="AI48" s="68"/>
      <c r="AJ48" s="68"/>
      <c r="AK48" s="68"/>
      <c r="AL48" s="68"/>
    </row>
    <row r="49" spans="1:38" x14ac:dyDescent="0.2">
      <c r="A49" s="388" t="s">
        <v>16</v>
      </c>
      <c r="B49" s="389"/>
      <c r="C49" s="65"/>
      <c r="D49" s="65"/>
      <c r="E49" s="65"/>
      <c r="F49" s="65"/>
      <c r="G49" s="65"/>
      <c r="H49" s="65"/>
      <c r="I49" s="65"/>
      <c r="J49" s="65"/>
      <c r="K49" s="65"/>
      <c r="L49" s="65"/>
      <c r="M49" s="65"/>
      <c r="N49" s="65"/>
      <c r="O49" s="65"/>
      <c r="P49" s="65"/>
      <c r="Q49" s="65"/>
      <c r="R49" s="72"/>
      <c r="S49" s="72"/>
      <c r="T49" s="72"/>
      <c r="U49" s="72"/>
      <c r="V49" s="72"/>
      <c r="W49" s="72"/>
      <c r="X49" s="369"/>
      <c r="Y49" s="369"/>
      <c r="Z49" s="329"/>
      <c r="AA49" s="72"/>
      <c r="AB49" s="72"/>
      <c r="AC49" s="68"/>
      <c r="AD49" s="68"/>
      <c r="AE49" s="68"/>
      <c r="AF49" s="68"/>
      <c r="AG49" s="68"/>
      <c r="AH49" s="68"/>
      <c r="AI49" s="68"/>
      <c r="AJ49" s="68"/>
      <c r="AK49" s="68"/>
      <c r="AL49" s="68"/>
    </row>
    <row r="50" spans="1:38" ht="13.15" hidden="1" customHeight="1" x14ac:dyDescent="0.2">
      <c r="A50" s="76" t="s">
        <v>17</v>
      </c>
      <c r="B50" s="65"/>
      <c r="C50" s="65"/>
      <c r="D50" s="65"/>
      <c r="E50" s="65"/>
      <c r="F50" s="65"/>
      <c r="G50" s="65"/>
      <c r="H50" s="65"/>
      <c r="I50" s="65"/>
      <c r="J50" s="65"/>
      <c r="K50" s="65"/>
      <c r="L50" s="65"/>
      <c r="M50" s="65"/>
      <c r="N50" s="65"/>
      <c r="O50" s="65"/>
      <c r="P50" s="65"/>
      <c r="Q50" s="65"/>
      <c r="R50" s="72"/>
      <c r="S50" s="72"/>
      <c r="T50" s="72"/>
      <c r="U50" s="72"/>
      <c r="V50" s="72"/>
      <c r="W50" s="72"/>
      <c r="X50" s="72"/>
      <c r="Y50" s="72"/>
      <c r="Z50" s="72"/>
      <c r="AA50" s="72"/>
      <c r="AB50" s="72"/>
      <c r="AC50" s="68"/>
      <c r="AD50" s="68"/>
      <c r="AE50" s="68"/>
      <c r="AF50" s="68"/>
      <c r="AG50" s="68"/>
      <c r="AH50" s="68"/>
      <c r="AI50" s="68"/>
      <c r="AJ50" s="68"/>
      <c r="AK50" s="68"/>
      <c r="AL50" s="68"/>
    </row>
    <row r="51" spans="1:38" ht="13.15" hidden="1" customHeight="1" x14ac:dyDescent="0.2">
      <c r="A51" s="76" t="s">
        <v>176</v>
      </c>
      <c r="B51" s="65"/>
      <c r="C51" s="65"/>
      <c r="D51" s="65"/>
      <c r="E51" s="65"/>
      <c r="F51" s="65"/>
      <c r="G51" s="65"/>
      <c r="H51" s="65"/>
      <c r="I51" s="65"/>
      <c r="J51" s="65"/>
      <c r="K51" s="65"/>
      <c r="L51" s="65"/>
      <c r="M51" s="65"/>
      <c r="N51" s="65"/>
      <c r="O51" s="65"/>
      <c r="P51" s="65"/>
      <c r="Q51" s="65"/>
      <c r="R51" s="72"/>
      <c r="S51" s="72"/>
      <c r="T51" s="72"/>
      <c r="U51" s="72"/>
      <c r="V51" s="72"/>
      <c r="W51" s="72"/>
      <c r="X51" s="72"/>
      <c r="Y51" s="72"/>
      <c r="Z51" s="72"/>
      <c r="AA51" s="72"/>
      <c r="AB51" s="72"/>
      <c r="AC51" s="68"/>
      <c r="AD51" s="68"/>
      <c r="AE51" s="68"/>
      <c r="AF51" s="68"/>
      <c r="AG51" s="68"/>
      <c r="AH51" s="68"/>
      <c r="AI51" s="68"/>
      <c r="AJ51" s="68"/>
      <c r="AK51" s="68"/>
      <c r="AL51" s="68"/>
    </row>
    <row r="52" spans="1:38" ht="37.5" customHeight="1" x14ac:dyDescent="0.2">
      <c r="A52" s="383" t="s">
        <v>177</v>
      </c>
      <c r="B52" s="384"/>
      <c r="C52" s="65"/>
      <c r="D52" s="65"/>
      <c r="E52" s="65"/>
      <c r="F52" s="65"/>
      <c r="G52" s="65"/>
      <c r="H52" s="65"/>
      <c r="I52" s="65"/>
      <c r="J52" s="65"/>
      <c r="K52" s="65"/>
      <c r="L52" s="65"/>
      <c r="M52" s="65"/>
      <c r="N52" s="65"/>
      <c r="O52" s="65"/>
      <c r="P52" s="65"/>
      <c r="Q52" s="65"/>
      <c r="R52" s="72"/>
      <c r="S52" s="72"/>
      <c r="T52" s="72"/>
      <c r="U52" s="72"/>
      <c r="V52" s="72"/>
      <c r="W52" s="72"/>
      <c r="X52" s="369"/>
      <c r="Y52" s="369"/>
      <c r="Z52" s="329"/>
      <c r="AA52" s="72"/>
      <c r="AB52" s="72"/>
      <c r="AC52" s="68"/>
      <c r="AD52" s="68"/>
      <c r="AE52" s="68"/>
      <c r="AF52" s="68"/>
      <c r="AG52" s="68"/>
      <c r="AH52" s="68"/>
      <c r="AI52" s="68"/>
      <c r="AJ52" s="68"/>
      <c r="AK52" s="68"/>
      <c r="AL52" s="68"/>
    </row>
    <row r="53" spans="1:38" ht="68.45" customHeight="1" x14ac:dyDescent="0.2">
      <c r="A53" s="225" t="s">
        <v>18</v>
      </c>
      <c r="B53" s="226" t="s">
        <v>510</v>
      </c>
      <c r="C53" s="262" t="s">
        <v>229</v>
      </c>
      <c r="D53" s="226" t="s">
        <v>219</v>
      </c>
      <c r="E53" s="227" t="s">
        <v>230</v>
      </c>
      <c r="F53" s="228"/>
      <c r="G53" s="228"/>
      <c r="H53" s="228"/>
      <c r="I53" s="228"/>
      <c r="J53" s="229"/>
      <c r="K53" s="228"/>
      <c r="L53" s="228"/>
      <c r="M53" s="228"/>
      <c r="N53" s="228"/>
      <c r="O53" s="229"/>
      <c r="P53" s="228">
        <v>2024</v>
      </c>
      <c r="Q53" s="255">
        <v>45946</v>
      </c>
      <c r="R53" s="253">
        <f>V53+W53+X53+Y53+Z53</f>
        <v>10106.5</v>
      </c>
      <c r="S53" s="253">
        <f>V53</f>
        <v>0</v>
      </c>
      <c r="T53" s="253">
        <v>10106.5</v>
      </c>
      <c r="U53" s="253">
        <v>0</v>
      </c>
      <c r="V53" s="253">
        <v>0</v>
      </c>
      <c r="W53" s="253">
        <f>T53</f>
        <v>10106.5</v>
      </c>
      <c r="X53" s="366">
        <v>0</v>
      </c>
      <c r="Y53" s="366"/>
      <c r="Z53" s="253">
        <v>0</v>
      </c>
      <c r="AA53" s="253">
        <v>0</v>
      </c>
      <c r="AB53" s="253">
        <f>'№5-ИП ТС_2'!E25</f>
        <v>4416.5230000000001</v>
      </c>
      <c r="AC53" s="253">
        <f>'№5-ИП ТС_2'!E34</f>
        <v>0</v>
      </c>
      <c r="AD53" s="253">
        <v>0</v>
      </c>
      <c r="AE53" s="253">
        <v>0</v>
      </c>
      <c r="AF53" s="253">
        <v>0</v>
      </c>
      <c r="AG53" s="253">
        <v>0</v>
      </c>
      <c r="AH53" s="253">
        <v>0</v>
      </c>
      <c r="AI53" s="253">
        <f>'№5-ИП ТС_2'!E41</f>
        <v>5689.9769999999999</v>
      </c>
      <c r="AJ53" s="253">
        <v>0</v>
      </c>
      <c r="AK53" s="253">
        <v>0</v>
      </c>
      <c r="AL53" s="253">
        <v>0</v>
      </c>
    </row>
    <row r="54" spans="1:38" x14ac:dyDescent="0.2">
      <c r="A54" s="230" t="s">
        <v>178</v>
      </c>
      <c r="B54" s="231"/>
      <c r="C54" s="231"/>
      <c r="D54" s="231"/>
      <c r="E54" s="231"/>
      <c r="F54" s="231"/>
      <c r="G54" s="231"/>
      <c r="H54" s="231"/>
      <c r="I54" s="231"/>
      <c r="J54" s="231"/>
      <c r="K54" s="231"/>
      <c r="L54" s="231"/>
      <c r="M54" s="231"/>
      <c r="N54" s="231"/>
      <c r="O54" s="231"/>
      <c r="P54" s="231"/>
      <c r="Q54" s="231"/>
      <c r="R54" s="254">
        <f t="shared" ref="R54:AL54" si="0">SUM(R53)</f>
        <v>10106.5</v>
      </c>
      <c r="S54" s="254">
        <f t="shared" si="0"/>
        <v>0</v>
      </c>
      <c r="T54" s="254">
        <f t="shared" si="0"/>
        <v>10106.5</v>
      </c>
      <c r="U54" s="254">
        <f t="shared" si="0"/>
        <v>0</v>
      </c>
      <c r="V54" s="254">
        <f t="shared" si="0"/>
        <v>0</v>
      </c>
      <c r="W54" s="254">
        <f t="shared" si="0"/>
        <v>10106.5</v>
      </c>
      <c r="X54" s="368">
        <f t="shared" si="0"/>
        <v>0</v>
      </c>
      <c r="Y54" s="368"/>
      <c r="Z54" s="254">
        <f t="shared" si="0"/>
        <v>0</v>
      </c>
      <c r="AA54" s="254">
        <f t="shared" si="0"/>
        <v>0</v>
      </c>
      <c r="AB54" s="254">
        <f t="shared" si="0"/>
        <v>4416.5230000000001</v>
      </c>
      <c r="AC54" s="254">
        <f t="shared" si="0"/>
        <v>0</v>
      </c>
      <c r="AD54" s="254">
        <f t="shared" si="0"/>
        <v>0</v>
      </c>
      <c r="AE54" s="254">
        <f t="shared" si="0"/>
        <v>0</v>
      </c>
      <c r="AF54" s="254">
        <f t="shared" si="0"/>
        <v>0</v>
      </c>
      <c r="AG54" s="254">
        <f t="shared" si="0"/>
        <v>0</v>
      </c>
      <c r="AH54" s="254">
        <f t="shared" si="0"/>
        <v>0</v>
      </c>
      <c r="AI54" s="254">
        <f t="shared" si="0"/>
        <v>5689.9769999999999</v>
      </c>
      <c r="AJ54" s="254">
        <f t="shared" si="0"/>
        <v>0</v>
      </c>
      <c r="AK54" s="254">
        <f t="shared" si="0"/>
        <v>0</v>
      </c>
      <c r="AL54" s="254">
        <f t="shared" si="0"/>
        <v>0</v>
      </c>
    </row>
    <row r="55" spans="1:38" ht="30" customHeight="1" x14ac:dyDescent="0.2">
      <c r="A55" s="383" t="s">
        <v>179</v>
      </c>
      <c r="B55" s="384"/>
      <c r="C55" s="65"/>
      <c r="D55" s="65"/>
      <c r="E55" s="65"/>
      <c r="F55" s="65"/>
      <c r="G55" s="65"/>
      <c r="H55" s="65"/>
      <c r="I55" s="65"/>
      <c r="J55" s="65"/>
      <c r="K55" s="65"/>
      <c r="L55" s="65"/>
      <c r="M55" s="65"/>
      <c r="N55" s="65"/>
      <c r="O55" s="65"/>
      <c r="P55" s="65"/>
      <c r="Q55" s="65"/>
      <c r="R55" s="201"/>
      <c r="S55" s="201"/>
      <c r="T55" s="201"/>
      <c r="U55" s="201"/>
      <c r="V55" s="201"/>
      <c r="W55" s="201"/>
      <c r="X55" s="370"/>
      <c r="Y55" s="370"/>
      <c r="Z55" s="331"/>
      <c r="AA55" s="201"/>
      <c r="AB55" s="200"/>
      <c r="AC55" s="202"/>
      <c r="AD55" s="202"/>
      <c r="AE55" s="202"/>
      <c r="AF55" s="202"/>
      <c r="AG55" s="202"/>
      <c r="AH55" s="202"/>
      <c r="AI55" s="202"/>
      <c r="AJ55" s="202"/>
      <c r="AK55" s="202"/>
      <c r="AL55" s="202"/>
    </row>
    <row r="56" spans="1:38" ht="13.15" hidden="1" customHeight="1" x14ac:dyDescent="0.2">
      <c r="A56" s="76" t="s">
        <v>233</v>
      </c>
      <c r="B56" s="65"/>
      <c r="C56" s="65"/>
      <c r="D56" s="65"/>
      <c r="E56" s="65"/>
      <c r="F56" s="65"/>
      <c r="G56" s="65"/>
      <c r="H56" s="65"/>
      <c r="I56" s="65"/>
      <c r="J56" s="65"/>
      <c r="K56" s="65"/>
      <c r="L56" s="65"/>
      <c r="M56" s="65"/>
      <c r="N56" s="65"/>
      <c r="O56" s="65"/>
      <c r="P56" s="65"/>
      <c r="Q56" s="65"/>
      <c r="R56" s="201"/>
      <c r="S56" s="201"/>
      <c r="T56" s="201"/>
      <c r="U56" s="201"/>
      <c r="V56" s="201"/>
      <c r="W56" s="201"/>
      <c r="X56" s="201"/>
      <c r="Y56" s="201"/>
      <c r="Z56" s="201"/>
      <c r="AA56" s="201"/>
      <c r="AB56" s="200"/>
      <c r="AC56" s="202"/>
      <c r="AD56" s="202"/>
      <c r="AE56" s="202"/>
      <c r="AF56" s="202"/>
      <c r="AG56" s="202"/>
      <c r="AH56" s="202"/>
      <c r="AI56" s="202"/>
      <c r="AJ56" s="202"/>
      <c r="AK56" s="202"/>
      <c r="AL56" s="202"/>
    </row>
    <row r="57" spans="1:38" ht="13.15" hidden="1" customHeight="1" x14ac:dyDescent="0.2">
      <c r="A57" s="76" t="s">
        <v>234</v>
      </c>
      <c r="B57" s="65"/>
      <c r="C57" s="65"/>
      <c r="D57" s="65"/>
      <c r="E57" s="65"/>
      <c r="F57" s="65"/>
      <c r="G57" s="65"/>
      <c r="H57" s="65"/>
      <c r="I57" s="65"/>
      <c r="J57" s="65"/>
      <c r="K57" s="65"/>
      <c r="L57" s="65"/>
      <c r="M57" s="65"/>
      <c r="N57" s="65"/>
      <c r="O57" s="65"/>
      <c r="P57" s="65"/>
      <c r="Q57" s="65"/>
      <c r="R57" s="201"/>
      <c r="S57" s="201"/>
      <c r="T57" s="201"/>
      <c r="U57" s="201"/>
      <c r="V57" s="201"/>
      <c r="W57" s="201"/>
      <c r="X57" s="201"/>
      <c r="Y57" s="201"/>
      <c r="Z57" s="201"/>
      <c r="AA57" s="201"/>
      <c r="AB57" s="200"/>
      <c r="AC57" s="202"/>
      <c r="AD57" s="202"/>
      <c r="AE57" s="202"/>
      <c r="AF57" s="202"/>
      <c r="AG57" s="202"/>
      <c r="AH57" s="202"/>
      <c r="AI57" s="202"/>
      <c r="AJ57" s="202"/>
      <c r="AK57" s="202"/>
      <c r="AL57" s="202"/>
    </row>
    <row r="58" spans="1:38" ht="16.5" customHeight="1" x14ac:dyDescent="0.2">
      <c r="A58" s="77" t="s">
        <v>180</v>
      </c>
      <c r="B58" s="65"/>
      <c r="C58" s="65"/>
      <c r="D58" s="65"/>
      <c r="E58" s="65"/>
      <c r="F58" s="65"/>
      <c r="G58" s="65"/>
      <c r="H58" s="65"/>
      <c r="I58" s="65"/>
      <c r="J58" s="65"/>
      <c r="K58" s="65"/>
      <c r="L58" s="65"/>
      <c r="M58" s="65"/>
      <c r="N58" s="65"/>
      <c r="O58" s="65"/>
      <c r="P58" s="65"/>
      <c r="Q58" s="65"/>
      <c r="R58" s="201"/>
      <c r="S58" s="201"/>
      <c r="T58" s="201"/>
      <c r="U58" s="201"/>
      <c r="V58" s="201"/>
      <c r="W58" s="201"/>
      <c r="X58" s="370"/>
      <c r="Y58" s="370"/>
      <c r="Z58" s="331"/>
      <c r="AA58" s="201"/>
      <c r="AB58" s="201"/>
      <c r="AC58" s="201"/>
      <c r="AD58" s="201"/>
      <c r="AE58" s="201"/>
      <c r="AF58" s="201"/>
      <c r="AG58" s="201"/>
      <c r="AH58" s="201"/>
      <c r="AI58" s="201"/>
      <c r="AJ58" s="201"/>
      <c r="AK58" s="201"/>
      <c r="AL58" s="201"/>
    </row>
    <row r="59" spans="1:38" ht="21" customHeight="1" x14ac:dyDescent="0.2">
      <c r="A59" s="383" t="s">
        <v>66</v>
      </c>
      <c r="B59" s="384"/>
      <c r="C59" s="65"/>
      <c r="D59" s="65"/>
      <c r="E59" s="65"/>
      <c r="F59" s="65"/>
      <c r="G59" s="65"/>
      <c r="H59" s="65"/>
      <c r="I59" s="65"/>
      <c r="J59" s="65"/>
      <c r="K59" s="65"/>
      <c r="L59" s="65"/>
      <c r="M59" s="65"/>
      <c r="N59" s="65"/>
      <c r="O59" s="65"/>
      <c r="P59" s="65"/>
      <c r="Q59" s="65"/>
      <c r="R59" s="201"/>
      <c r="S59" s="201"/>
      <c r="T59" s="201"/>
      <c r="U59" s="201"/>
      <c r="V59" s="201"/>
      <c r="W59" s="201"/>
      <c r="X59" s="370"/>
      <c r="Y59" s="370"/>
      <c r="Z59" s="331"/>
      <c r="AA59" s="201"/>
      <c r="AB59" s="201"/>
      <c r="AC59" s="202"/>
      <c r="AD59" s="202"/>
      <c r="AE59" s="202"/>
      <c r="AF59" s="202"/>
      <c r="AG59" s="202"/>
      <c r="AH59" s="202"/>
      <c r="AI59" s="202"/>
      <c r="AJ59" s="202"/>
      <c r="AK59" s="202"/>
      <c r="AL59" s="202"/>
    </row>
    <row r="60" spans="1:38" x14ac:dyDescent="0.2">
      <c r="A60" s="77" t="s">
        <v>67</v>
      </c>
      <c r="B60" s="65"/>
      <c r="C60" s="65"/>
      <c r="D60" s="65"/>
      <c r="E60" s="65"/>
      <c r="F60" s="65"/>
      <c r="G60" s="65"/>
      <c r="H60" s="65"/>
      <c r="I60" s="65"/>
      <c r="J60" s="65"/>
      <c r="K60" s="65"/>
      <c r="L60" s="65"/>
      <c r="M60" s="65"/>
      <c r="N60" s="65"/>
      <c r="O60" s="65"/>
      <c r="P60" s="65"/>
      <c r="Q60" s="65"/>
      <c r="R60" s="201"/>
      <c r="S60" s="201"/>
      <c r="T60" s="201"/>
      <c r="U60" s="201"/>
      <c r="V60" s="201"/>
      <c r="W60" s="201"/>
      <c r="X60" s="370"/>
      <c r="Y60" s="370"/>
      <c r="Z60" s="331"/>
      <c r="AA60" s="201"/>
      <c r="AB60" s="201"/>
      <c r="AC60" s="202"/>
      <c r="AD60" s="202"/>
      <c r="AE60" s="202"/>
      <c r="AF60" s="202"/>
      <c r="AG60" s="202"/>
      <c r="AH60" s="202"/>
      <c r="AI60" s="202"/>
      <c r="AJ60" s="202"/>
      <c r="AK60" s="202"/>
      <c r="AL60" s="202"/>
    </row>
    <row r="61" spans="1:38" ht="13.15" hidden="1" customHeight="1" x14ac:dyDescent="0.2">
      <c r="A61" s="76" t="s">
        <v>68</v>
      </c>
      <c r="B61" s="65"/>
      <c r="C61" s="65"/>
      <c r="D61" s="65"/>
      <c r="E61" s="65"/>
      <c r="F61" s="65"/>
      <c r="G61" s="65"/>
      <c r="H61" s="65"/>
      <c r="I61" s="65"/>
      <c r="J61" s="65"/>
      <c r="K61" s="65"/>
      <c r="L61" s="65"/>
      <c r="M61" s="65"/>
      <c r="N61" s="65"/>
      <c r="O61" s="65"/>
      <c r="P61" s="65"/>
      <c r="Q61" s="65"/>
      <c r="R61" s="201"/>
      <c r="S61" s="201"/>
      <c r="T61" s="201"/>
      <c r="U61" s="201"/>
      <c r="V61" s="201"/>
      <c r="W61" s="201"/>
      <c r="X61" s="201"/>
      <c r="Y61" s="201"/>
      <c r="Z61" s="201"/>
      <c r="AA61" s="201"/>
      <c r="AB61" s="201"/>
      <c r="AC61" s="202"/>
      <c r="AD61" s="202"/>
      <c r="AE61" s="202"/>
      <c r="AF61" s="202"/>
      <c r="AG61" s="202"/>
      <c r="AH61" s="202"/>
      <c r="AI61" s="202"/>
      <c r="AJ61" s="202"/>
      <c r="AK61" s="202"/>
      <c r="AL61" s="202"/>
    </row>
    <row r="62" spans="1:38" s="78" customFormat="1" ht="13.15" hidden="1" customHeight="1" x14ac:dyDescent="0.2">
      <c r="A62" s="76" t="s">
        <v>69</v>
      </c>
      <c r="B62" s="65"/>
      <c r="C62" s="65"/>
      <c r="D62" s="65"/>
      <c r="E62" s="65"/>
      <c r="F62" s="65"/>
      <c r="G62" s="65"/>
      <c r="H62" s="65"/>
      <c r="I62" s="65"/>
      <c r="J62" s="65"/>
      <c r="K62" s="65"/>
      <c r="L62" s="65"/>
      <c r="M62" s="65"/>
      <c r="N62" s="65"/>
      <c r="O62" s="65"/>
      <c r="P62" s="65"/>
      <c r="Q62" s="65"/>
      <c r="R62" s="201"/>
      <c r="S62" s="201"/>
      <c r="T62" s="201"/>
      <c r="U62" s="201"/>
      <c r="V62" s="201"/>
      <c r="W62" s="201"/>
      <c r="X62" s="201"/>
      <c r="Y62" s="201"/>
      <c r="Z62" s="201"/>
      <c r="AA62" s="201"/>
      <c r="AB62" s="201"/>
      <c r="AC62" s="202"/>
      <c r="AD62" s="202"/>
      <c r="AE62" s="202"/>
      <c r="AF62" s="202"/>
      <c r="AG62" s="202"/>
      <c r="AH62" s="202"/>
      <c r="AI62" s="202"/>
      <c r="AJ62" s="202"/>
      <c r="AK62" s="202"/>
      <c r="AL62" s="202"/>
    </row>
    <row r="63" spans="1:38" ht="19.899999999999999" customHeight="1" x14ac:dyDescent="0.2">
      <c r="A63" s="383" t="s">
        <v>70</v>
      </c>
      <c r="B63" s="384"/>
      <c r="C63" s="65"/>
      <c r="D63" s="65"/>
      <c r="E63" s="65"/>
      <c r="F63" s="65"/>
      <c r="G63" s="65"/>
      <c r="H63" s="65"/>
      <c r="I63" s="65"/>
      <c r="J63" s="65"/>
      <c r="K63" s="65"/>
      <c r="L63" s="65"/>
      <c r="M63" s="65"/>
      <c r="N63" s="65"/>
      <c r="O63" s="65"/>
      <c r="P63" s="65"/>
      <c r="Q63" s="65"/>
      <c r="R63" s="201"/>
      <c r="S63" s="201"/>
      <c r="T63" s="201"/>
      <c r="U63" s="201"/>
      <c r="V63" s="201"/>
      <c r="W63" s="201"/>
      <c r="X63" s="370"/>
      <c r="Y63" s="370"/>
      <c r="Z63" s="331"/>
      <c r="AA63" s="201"/>
      <c r="AB63" s="201"/>
      <c r="AC63" s="202"/>
      <c r="AD63" s="202"/>
      <c r="AE63" s="202"/>
      <c r="AF63" s="202"/>
      <c r="AG63" s="202"/>
      <c r="AH63" s="202"/>
      <c r="AI63" s="202"/>
      <c r="AJ63" s="202"/>
      <c r="AK63" s="202"/>
      <c r="AL63" s="202"/>
    </row>
    <row r="64" spans="1:38" ht="13.15" hidden="1" customHeight="1" x14ac:dyDescent="0.2">
      <c r="A64" s="76" t="s">
        <v>71</v>
      </c>
      <c r="B64" s="65"/>
      <c r="C64" s="65"/>
      <c r="D64" s="65"/>
      <c r="E64" s="65"/>
      <c r="F64" s="65"/>
      <c r="G64" s="65"/>
      <c r="H64" s="65"/>
      <c r="I64" s="65"/>
      <c r="J64" s="65"/>
      <c r="K64" s="65"/>
      <c r="L64" s="65"/>
      <c r="M64" s="65"/>
      <c r="N64" s="65"/>
      <c r="O64" s="65"/>
      <c r="P64" s="65"/>
      <c r="Q64" s="65"/>
      <c r="R64" s="201"/>
      <c r="S64" s="201"/>
      <c r="T64" s="201"/>
      <c r="U64" s="201"/>
      <c r="V64" s="201"/>
      <c r="W64" s="201"/>
      <c r="X64" s="201"/>
      <c r="Y64" s="201"/>
      <c r="Z64" s="201"/>
      <c r="AA64" s="201"/>
      <c r="AB64" s="201"/>
      <c r="AC64" s="202"/>
      <c r="AD64" s="202"/>
      <c r="AE64" s="202"/>
      <c r="AF64" s="202"/>
      <c r="AG64" s="202"/>
      <c r="AH64" s="202"/>
      <c r="AI64" s="202"/>
      <c r="AJ64" s="202"/>
      <c r="AK64" s="202"/>
      <c r="AL64" s="202"/>
    </row>
    <row r="65" spans="1:38" ht="13.15" hidden="1" customHeight="1" x14ac:dyDescent="0.2">
      <c r="A65" s="76" t="s">
        <v>72</v>
      </c>
      <c r="B65" s="65"/>
      <c r="C65" s="65"/>
      <c r="D65" s="65"/>
      <c r="E65" s="65"/>
      <c r="F65" s="65"/>
      <c r="G65" s="65"/>
      <c r="H65" s="65"/>
      <c r="I65" s="65"/>
      <c r="J65" s="65"/>
      <c r="K65" s="65"/>
      <c r="L65" s="65"/>
      <c r="M65" s="65"/>
      <c r="N65" s="65"/>
      <c r="O65" s="65"/>
      <c r="P65" s="65"/>
      <c r="Q65" s="65"/>
      <c r="R65" s="201"/>
      <c r="S65" s="201"/>
      <c r="T65" s="201"/>
      <c r="U65" s="201"/>
      <c r="V65" s="201"/>
      <c r="W65" s="201"/>
      <c r="X65" s="201"/>
      <c r="Y65" s="201"/>
      <c r="Z65" s="201"/>
      <c r="AA65" s="201"/>
      <c r="AB65" s="201"/>
      <c r="AC65" s="202"/>
      <c r="AD65" s="202"/>
      <c r="AE65" s="202"/>
      <c r="AF65" s="202"/>
      <c r="AG65" s="202"/>
      <c r="AH65" s="202"/>
      <c r="AI65" s="202"/>
      <c r="AJ65" s="202"/>
      <c r="AK65" s="202"/>
      <c r="AL65" s="202"/>
    </row>
    <row r="66" spans="1:38" x14ac:dyDescent="0.2">
      <c r="A66" s="77" t="s">
        <v>181</v>
      </c>
      <c r="B66" s="65"/>
      <c r="C66" s="65"/>
      <c r="D66" s="65"/>
      <c r="E66" s="65"/>
      <c r="F66" s="65"/>
      <c r="G66" s="65"/>
      <c r="H66" s="65"/>
      <c r="I66" s="65"/>
      <c r="J66" s="65"/>
      <c r="K66" s="65"/>
      <c r="L66" s="65"/>
      <c r="M66" s="65"/>
      <c r="N66" s="65"/>
      <c r="O66" s="65"/>
      <c r="P66" s="65"/>
      <c r="Q66" s="65"/>
      <c r="R66" s="201"/>
      <c r="S66" s="201"/>
      <c r="T66" s="201"/>
      <c r="U66" s="201"/>
      <c r="V66" s="201"/>
      <c r="W66" s="201"/>
      <c r="X66" s="370"/>
      <c r="Y66" s="370"/>
      <c r="Z66" s="331"/>
      <c r="AA66" s="201"/>
      <c r="AB66" s="201"/>
      <c r="AC66" s="202"/>
      <c r="AD66" s="202"/>
      <c r="AE66" s="202"/>
      <c r="AF66" s="202"/>
      <c r="AG66" s="202"/>
      <c r="AH66" s="202"/>
      <c r="AI66" s="202"/>
      <c r="AJ66" s="202"/>
      <c r="AK66" s="202"/>
      <c r="AL66" s="202"/>
    </row>
    <row r="67" spans="1:38" ht="58.15" customHeight="1" x14ac:dyDescent="0.2">
      <c r="A67" s="378" t="s">
        <v>182</v>
      </c>
      <c r="B67" s="378"/>
      <c r="C67" s="260"/>
      <c r="D67" s="260"/>
      <c r="E67" s="260"/>
      <c r="F67" s="260"/>
      <c r="G67" s="260"/>
      <c r="H67" s="260"/>
      <c r="I67" s="260"/>
      <c r="J67" s="260"/>
      <c r="K67" s="260"/>
      <c r="L67" s="260"/>
      <c r="M67" s="260"/>
      <c r="N67" s="260"/>
      <c r="O67" s="260"/>
      <c r="P67" s="260"/>
      <c r="Q67" s="260"/>
      <c r="R67" s="260"/>
      <c r="S67" s="260"/>
      <c r="T67" s="260"/>
      <c r="U67" s="260"/>
      <c r="V67" s="260"/>
      <c r="W67" s="260"/>
      <c r="X67" s="377"/>
      <c r="Y67" s="377"/>
      <c r="Z67" s="260"/>
      <c r="AA67" s="260"/>
      <c r="AB67" s="259"/>
      <c r="AC67" s="260"/>
      <c r="AD67" s="260"/>
      <c r="AE67" s="260"/>
      <c r="AF67" s="260"/>
      <c r="AG67" s="260"/>
      <c r="AH67" s="260"/>
      <c r="AI67" s="260"/>
      <c r="AJ67" s="260"/>
      <c r="AK67" s="260"/>
      <c r="AL67" s="260"/>
    </row>
    <row r="68" spans="1:38" hidden="1" x14ac:dyDescent="0.2">
      <c r="A68" s="325" t="s">
        <v>138</v>
      </c>
      <c r="B68" s="325"/>
      <c r="C68" s="326"/>
      <c r="D68" s="226"/>
      <c r="E68" s="326"/>
      <c r="F68" s="326"/>
      <c r="G68" s="326"/>
      <c r="H68" s="326"/>
      <c r="I68" s="326"/>
      <c r="J68" s="326"/>
      <c r="K68" s="326"/>
      <c r="L68" s="326"/>
      <c r="M68" s="326"/>
      <c r="N68" s="326"/>
      <c r="O68" s="326"/>
      <c r="P68" s="326"/>
      <c r="Q68" s="327"/>
      <c r="R68" s="253"/>
      <c r="S68" s="253"/>
      <c r="T68" s="253"/>
      <c r="U68" s="253"/>
      <c r="V68" s="253"/>
      <c r="W68" s="253"/>
      <c r="X68" s="366"/>
      <c r="Y68" s="366"/>
      <c r="Z68" s="330"/>
      <c r="AA68" s="253"/>
      <c r="AB68" s="253"/>
      <c r="AC68" s="253"/>
      <c r="AD68" s="253"/>
      <c r="AE68" s="253"/>
      <c r="AF68" s="253"/>
      <c r="AG68" s="253"/>
      <c r="AH68" s="253"/>
      <c r="AI68" s="253"/>
      <c r="AJ68" s="253"/>
      <c r="AK68" s="253"/>
      <c r="AL68" s="253"/>
    </row>
    <row r="69" spans="1:38" hidden="1" x14ac:dyDescent="0.2">
      <c r="A69" s="325"/>
      <c r="B69" s="325"/>
      <c r="C69" s="326"/>
      <c r="D69" s="226"/>
      <c r="E69" s="326"/>
      <c r="F69" s="326"/>
      <c r="G69" s="326"/>
      <c r="H69" s="326"/>
      <c r="I69" s="326"/>
      <c r="J69" s="326"/>
      <c r="K69" s="326"/>
      <c r="L69" s="326"/>
      <c r="M69" s="326"/>
      <c r="N69" s="326"/>
      <c r="O69" s="326"/>
      <c r="P69" s="326"/>
      <c r="Q69" s="327"/>
      <c r="R69" s="326"/>
      <c r="S69" s="326"/>
      <c r="T69" s="326"/>
      <c r="U69" s="326"/>
      <c r="V69" s="326"/>
      <c r="W69" s="326"/>
      <c r="X69" s="367"/>
      <c r="Y69" s="367"/>
      <c r="Z69" s="326"/>
      <c r="AA69" s="326"/>
      <c r="AB69" s="326"/>
      <c r="AC69" s="326"/>
      <c r="AD69" s="326"/>
      <c r="AE69" s="326"/>
      <c r="AF69" s="326"/>
      <c r="AG69" s="326"/>
      <c r="AH69" s="326"/>
      <c r="AI69" s="326"/>
      <c r="AJ69" s="326"/>
      <c r="AK69" s="326"/>
      <c r="AL69" s="326"/>
    </row>
    <row r="70" spans="1:38" x14ac:dyDescent="0.2">
      <c r="A70" s="230" t="s">
        <v>183</v>
      </c>
      <c r="B70" s="231"/>
      <c r="C70" s="231"/>
      <c r="D70" s="231"/>
      <c r="E70" s="231"/>
      <c r="F70" s="231"/>
      <c r="G70" s="231"/>
      <c r="H70" s="231"/>
      <c r="I70" s="231"/>
      <c r="J70" s="231"/>
      <c r="K70" s="231"/>
      <c r="L70" s="231"/>
      <c r="M70" s="231"/>
      <c r="N70" s="231"/>
      <c r="O70" s="231"/>
      <c r="P70" s="231"/>
      <c r="Q70" s="231"/>
      <c r="R70" s="254">
        <f t="shared" ref="R70:W70" si="1">R68+R69</f>
        <v>0</v>
      </c>
      <c r="S70" s="254">
        <f t="shared" si="1"/>
        <v>0</v>
      </c>
      <c r="T70" s="254">
        <f t="shared" si="1"/>
        <v>0</v>
      </c>
      <c r="U70" s="254">
        <f t="shared" si="1"/>
        <v>0</v>
      </c>
      <c r="V70" s="254">
        <f t="shared" si="1"/>
        <v>0</v>
      </c>
      <c r="W70" s="254">
        <f t="shared" si="1"/>
        <v>0</v>
      </c>
      <c r="X70" s="368">
        <f>X68+X69</f>
        <v>0</v>
      </c>
      <c r="Y70" s="368"/>
      <c r="Z70" s="254">
        <f>Z68+Z69</f>
        <v>0</v>
      </c>
      <c r="AA70" s="254">
        <f t="shared" ref="AA70:AL70" si="2">AA68+AA69</f>
        <v>0</v>
      </c>
      <c r="AB70" s="254">
        <f t="shared" si="2"/>
        <v>0</v>
      </c>
      <c r="AC70" s="254">
        <f t="shared" si="2"/>
        <v>0</v>
      </c>
      <c r="AD70" s="254">
        <f t="shared" si="2"/>
        <v>0</v>
      </c>
      <c r="AE70" s="254">
        <f t="shared" si="2"/>
        <v>0</v>
      </c>
      <c r="AF70" s="254">
        <f t="shared" si="2"/>
        <v>0</v>
      </c>
      <c r="AG70" s="254">
        <f t="shared" si="2"/>
        <v>0</v>
      </c>
      <c r="AH70" s="254">
        <f t="shared" si="2"/>
        <v>0</v>
      </c>
      <c r="AI70" s="254">
        <f t="shared" si="2"/>
        <v>0</v>
      </c>
      <c r="AJ70" s="254">
        <f t="shared" si="2"/>
        <v>0</v>
      </c>
      <c r="AK70" s="254">
        <f t="shared" si="2"/>
        <v>0</v>
      </c>
      <c r="AL70" s="254">
        <f t="shared" si="2"/>
        <v>0</v>
      </c>
    </row>
    <row r="71" spans="1:38" x14ac:dyDescent="0.2">
      <c r="A71" s="230" t="s">
        <v>73</v>
      </c>
      <c r="B71" s="231"/>
      <c r="C71" s="231"/>
      <c r="D71" s="231"/>
      <c r="E71" s="231"/>
      <c r="F71" s="231"/>
      <c r="G71" s="231"/>
      <c r="H71" s="231"/>
      <c r="I71" s="231"/>
      <c r="J71" s="231"/>
      <c r="K71" s="231"/>
      <c r="L71" s="231"/>
      <c r="M71" s="231"/>
      <c r="N71" s="231"/>
      <c r="O71" s="231"/>
      <c r="P71" s="231"/>
      <c r="Q71" s="231"/>
      <c r="R71" s="254">
        <f t="shared" ref="R71:W71" si="3">R54+R70</f>
        <v>10106.5</v>
      </c>
      <c r="S71" s="254">
        <f t="shared" si="3"/>
        <v>0</v>
      </c>
      <c r="T71" s="254">
        <f t="shared" si="3"/>
        <v>10106.5</v>
      </c>
      <c r="U71" s="254">
        <f t="shared" si="3"/>
        <v>0</v>
      </c>
      <c r="V71" s="254">
        <f t="shared" si="3"/>
        <v>0</v>
      </c>
      <c r="W71" s="254">
        <f t="shared" si="3"/>
        <v>10106.5</v>
      </c>
      <c r="X71" s="368">
        <f>X54+X70</f>
        <v>0</v>
      </c>
      <c r="Y71" s="368"/>
      <c r="Z71" s="254">
        <f>Z70+Z54</f>
        <v>0</v>
      </c>
      <c r="AA71" s="254">
        <f>AA54+AA70</f>
        <v>0</v>
      </c>
      <c r="AB71" s="254">
        <f>AB54+AB70</f>
        <v>4416.5230000000001</v>
      </c>
      <c r="AC71" s="254">
        <f>AC54+AC70</f>
        <v>0</v>
      </c>
      <c r="AD71" s="254">
        <f t="shared" ref="AD71:AL71" si="4">AD54</f>
        <v>0</v>
      </c>
      <c r="AE71" s="254">
        <f t="shared" si="4"/>
        <v>0</v>
      </c>
      <c r="AF71" s="254">
        <f t="shared" si="4"/>
        <v>0</v>
      </c>
      <c r="AG71" s="254">
        <f t="shared" si="4"/>
        <v>0</v>
      </c>
      <c r="AH71" s="254">
        <f t="shared" si="4"/>
        <v>0</v>
      </c>
      <c r="AI71" s="254">
        <f t="shared" si="4"/>
        <v>5689.9769999999999</v>
      </c>
      <c r="AJ71" s="254">
        <f t="shared" si="4"/>
        <v>0</v>
      </c>
      <c r="AK71" s="254">
        <f t="shared" si="4"/>
        <v>0</v>
      </c>
      <c r="AL71" s="254">
        <f t="shared" si="4"/>
        <v>0</v>
      </c>
    </row>
  </sheetData>
  <mergeCells count="74">
    <mergeCell ref="X44:Y44"/>
    <mergeCell ref="A28:AB28"/>
    <mergeCell ref="R15:R16"/>
    <mergeCell ref="S15:T15"/>
    <mergeCell ref="X17:Y17"/>
    <mergeCell ref="X18:Y18"/>
    <mergeCell ref="A9:AB9"/>
    <mergeCell ref="A10:AB10"/>
    <mergeCell ref="AL13:AL16"/>
    <mergeCell ref="AB12:AL12"/>
    <mergeCell ref="F13:O13"/>
    <mergeCell ref="R13:T14"/>
    <mergeCell ref="J15:J16"/>
    <mergeCell ref="K15:N15"/>
    <mergeCell ref="AF15:AF16"/>
    <mergeCell ref="AG15:AG16"/>
    <mergeCell ref="AE13:AE16"/>
    <mergeCell ref="AF13:AG14"/>
    <mergeCell ref="AC13:AC16"/>
    <mergeCell ref="AK13:AK16"/>
    <mergeCell ref="AH13:AH16"/>
    <mergeCell ref="U13:U16"/>
    <mergeCell ref="F14:J14"/>
    <mergeCell ref="K14:O14"/>
    <mergeCell ref="A19:AB19"/>
    <mergeCell ref="B12:B16"/>
    <mergeCell ref="AB13:AB16"/>
    <mergeCell ref="O15:O16"/>
    <mergeCell ref="A12:A16"/>
    <mergeCell ref="A18:B18"/>
    <mergeCell ref="C12:C16"/>
    <mergeCell ref="D12:D16"/>
    <mergeCell ref="F15:I15"/>
    <mergeCell ref="V13:Z15"/>
    <mergeCell ref="X16:Y16"/>
    <mergeCell ref="A67:B67"/>
    <mergeCell ref="AA13:AA16"/>
    <mergeCell ref="F12:O12"/>
    <mergeCell ref="P12:P16"/>
    <mergeCell ref="Q12:Q16"/>
    <mergeCell ref="R12:AA12"/>
    <mergeCell ref="A52:B52"/>
    <mergeCell ref="E12:E16"/>
    <mergeCell ref="A55:B55"/>
    <mergeCell ref="A59:B59"/>
    <mergeCell ref="A63:B63"/>
    <mergeCell ref="A44:B44"/>
    <mergeCell ref="A48:B48"/>
    <mergeCell ref="A49:B49"/>
    <mergeCell ref="A25:AB25"/>
    <mergeCell ref="A22:AB22"/>
    <mergeCell ref="X71:Y71"/>
    <mergeCell ref="X58:Y58"/>
    <mergeCell ref="X59:Y59"/>
    <mergeCell ref="X60:Y60"/>
    <mergeCell ref="X63:Y63"/>
    <mergeCell ref="X66:Y66"/>
    <mergeCell ref="X67:Y67"/>
    <mergeCell ref="Q1:T1"/>
    <mergeCell ref="AH1:AK1"/>
    <mergeCell ref="X68:Y68"/>
    <mergeCell ref="X69:Y69"/>
    <mergeCell ref="X70:Y70"/>
    <mergeCell ref="X48:Y48"/>
    <mergeCell ref="X49:Y49"/>
    <mergeCell ref="X52:Y52"/>
    <mergeCell ref="X53:Y53"/>
    <mergeCell ref="X54:Y54"/>
    <mergeCell ref="X55:Y55"/>
    <mergeCell ref="AJ13:AJ16"/>
    <mergeCell ref="AD13:AD16"/>
    <mergeCell ref="AI13:AI16"/>
    <mergeCell ref="A7:AB7"/>
    <mergeCell ref="A8:AB8"/>
  </mergeCells>
  <pageMargins left="0.70866141732283472" right="0.70866141732283472" top="0.74803149606299213" bottom="0.35433070866141736" header="0" footer="0"/>
  <pageSetup paperSize="9" scale="70" fitToWidth="0" orientation="landscape" r:id="rId1"/>
  <colBreaks count="1" manualBreakCount="1">
    <brk id="21"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7"/>
  <sheetViews>
    <sheetView view="pageBreakPreview" zoomScale="110" workbookViewId="0">
      <selection activeCell="J4" sqref="J4"/>
    </sheetView>
  </sheetViews>
  <sheetFormatPr defaultColWidth="0.85546875" defaultRowHeight="12.75" customHeight="1" x14ac:dyDescent="0.2"/>
  <cols>
    <col min="1" max="1" width="4.42578125" style="2" customWidth="1"/>
    <col min="2" max="2" width="56.28515625" style="2" customWidth="1"/>
    <col min="3" max="3" width="16.140625" style="2" customWidth="1"/>
    <col min="4" max="5" width="12.140625" style="2" customWidth="1"/>
    <col min="6" max="7" width="11.5703125" style="2" customWidth="1"/>
    <col min="8" max="8" width="5.140625" style="2" customWidth="1"/>
    <col min="9" max="9" width="4.28515625" style="2" customWidth="1"/>
    <col min="10" max="10" width="4.7109375" style="2" customWidth="1"/>
    <col min="11" max="11" width="4.140625" style="2" hidden="1" customWidth="1"/>
    <col min="12" max="257" width="0.85546875" style="2" customWidth="1"/>
  </cols>
  <sheetData>
    <row r="1" spans="1:11" ht="12.75" customHeight="1" x14ac:dyDescent="0.2">
      <c r="F1" s="416" t="s">
        <v>599</v>
      </c>
      <c r="G1" s="416"/>
      <c r="H1" s="416"/>
      <c r="I1" s="416"/>
      <c r="J1" s="416"/>
    </row>
    <row r="2" spans="1:11" ht="12.75" customHeight="1" x14ac:dyDescent="0.2">
      <c r="J2" s="355" t="s">
        <v>591</v>
      </c>
    </row>
    <row r="3" spans="1:11" ht="12.75" customHeight="1" x14ac:dyDescent="0.2">
      <c r="J3" s="355" t="s">
        <v>602</v>
      </c>
    </row>
    <row r="4" spans="1:11" ht="12.75" customHeight="1" x14ac:dyDescent="0.2">
      <c r="J4" s="355"/>
    </row>
    <row r="5" spans="1:11" ht="12.75" customHeight="1" x14ac:dyDescent="0.2">
      <c r="J5" s="356" t="s">
        <v>44</v>
      </c>
    </row>
    <row r="7" spans="1:11" s="3" customFormat="1" ht="13.5" x14ac:dyDescent="0.2">
      <c r="A7" s="433" t="s">
        <v>43</v>
      </c>
      <c r="B7" s="433"/>
      <c r="C7" s="433"/>
      <c r="D7" s="433"/>
      <c r="E7" s="433"/>
      <c r="F7" s="433"/>
      <c r="G7" s="433"/>
      <c r="H7" s="433"/>
      <c r="I7" s="433"/>
      <c r="J7" s="433"/>
      <c r="K7" s="433"/>
    </row>
    <row r="8" spans="1:11" s="24" customFormat="1" ht="13.5" x14ac:dyDescent="0.2">
      <c r="A8" s="417" t="s">
        <v>85</v>
      </c>
      <c r="B8" s="417"/>
      <c r="C8" s="417"/>
      <c r="D8" s="417"/>
      <c r="E8" s="417"/>
      <c r="F8" s="417"/>
      <c r="G8" s="417"/>
      <c r="H8" s="417"/>
      <c r="I8" s="417"/>
      <c r="J8" s="417"/>
      <c r="K8" s="417"/>
    </row>
    <row r="9" spans="1:11" s="4" customFormat="1" ht="11.25" customHeight="1" x14ac:dyDescent="0.2">
      <c r="A9" s="423" t="s">
        <v>22</v>
      </c>
      <c r="B9" s="423"/>
      <c r="C9" s="423"/>
      <c r="D9" s="423"/>
      <c r="E9" s="423"/>
      <c r="F9" s="423"/>
      <c r="G9" s="423"/>
      <c r="H9" s="423"/>
      <c r="I9" s="423"/>
      <c r="J9" s="423"/>
      <c r="K9" s="423"/>
    </row>
    <row r="10" spans="1:11" s="24" customFormat="1" ht="13.5" x14ac:dyDescent="0.2">
      <c r="A10" s="438" t="str">
        <f>'№ 2-ИП ТС'!A10:AB10</f>
        <v>в сфере теплоснабжения на 2024-2029 годы</v>
      </c>
      <c r="B10" s="438"/>
      <c r="C10" s="438"/>
      <c r="D10" s="438"/>
      <c r="E10" s="438"/>
      <c r="F10" s="438"/>
      <c r="G10" s="438"/>
      <c r="H10" s="438"/>
      <c r="I10" s="438"/>
      <c r="J10" s="438"/>
      <c r="K10" s="438"/>
    </row>
    <row r="11" spans="1:11" s="6" customFormat="1" ht="10.5" customHeight="1" x14ac:dyDescent="0.2">
      <c r="A11" s="48"/>
      <c r="B11" s="48"/>
      <c r="C11" s="48"/>
      <c r="D11" s="48"/>
      <c r="E11" s="48"/>
      <c r="F11" s="48"/>
      <c r="G11" s="48"/>
      <c r="H11" s="48"/>
      <c r="I11" s="48"/>
      <c r="J11" s="48"/>
      <c r="K11" s="48"/>
    </row>
    <row r="12" spans="1:11" s="6" customFormat="1" ht="12" x14ac:dyDescent="0.2">
      <c r="A12" s="48"/>
      <c r="B12" s="48"/>
      <c r="C12" s="48"/>
      <c r="D12" s="48"/>
      <c r="E12" s="48"/>
      <c r="F12" s="48"/>
      <c r="G12" s="48"/>
      <c r="H12" s="48"/>
      <c r="I12" s="48"/>
      <c r="J12" s="48"/>
      <c r="K12" s="48"/>
    </row>
    <row r="13" spans="1:11" s="8" customFormat="1" ht="13.5" customHeight="1" x14ac:dyDescent="0.15">
      <c r="A13" s="435" t="s">
        <v>0</v>
      </c>
      <c r="B13" s="420" t="s">
        <v>42</v>
      </c>
      <c r="C13" s="420" t="s">
        <v>41</v>
      </c>
      <c r="D13" s="435" t="s">
        <v>60</v>
      </c>
      <c r="E13" s="448" t="s">
        <v>46</v>
      </c>
      <c r="F13" s="434" t="s">
        <v>40</v>
      </c>
      <c r="G13" s="434"/>
      <c r="H13" s="434"/>
      <c r="I13" s="434"/>
      <c r="J13" s="434"/>
      <c r="K13" s="434"/>
    </row>
    <row r="14" spans="1:11" s="7" customFormat="1" ht="13.5" customHeight="1" x14ac:dyDescent="0.2">
      <c r="A14" s="436"/>
      <c r="B14" s="421"/>
      <c r="C14" s="421"/>
      <c r="D14" s="436"/>
      <c r="E14" s="449"/>
      <c r="F14" s="434" t="s">
        <v>39</v>
      </c>
      <c r="G14" s="434"/>
      <c r="H14" s="434"/>
      <c r="I14" s="434"/>
      <c r="J14" s="434"/>
      <c r="K14" s="434"/>
    </row>
    <row r="15" spans="1:11" s="7" customFormat="1" ht="13.5" customHeight="1" x14ac:dyDescent="0.2">
      <c r="A15" s="437"/>
      <c r="B15" s="422"/>
      <c r="C15" s="422"/>
      <c r="D15" s="437"/>
      <c r="E15" s="450"/>
      <c r="F15" s="49" t="s">
        <v>74</v>
      </c>
      <c r="G15" s="49" t="s">
        <v>75</v>
      </c>
      <c r="H15" s="439" t="s">
        <v>571</v>
      </c>
      <c r="I15" s="440"/>
      <c r="J15" s="441"/>
      <c r="K15" s="49" t="s">
        <v>75</v>
      </c>
    </row>
    <row r="16" spans="1:11" s="7" customFormat="1" ht="11.25" x14ac:dyDescent="0.2">
      <c r="A16" s="50">
        <v>1</v>
      </c>
      <c r="B16" s="50">
        <v>2</v>
      </c>
      <c r="C16" s="50">
        <v>3</v>
      </c>
      <c r="D16" s="50">
        <v>4</v>
      </c>
      <c r="E16" s="50">
        <v>5</v>
      </c>
      <c r="F16" s="51">
        <v>6</v>
      </c>
      <c r="G16" s="51">
        <v>7</v>
      </c>
      <c r="H16" s="424">
        <v>8</v>
      </c>
      <c r="I16" s="425"/>
      <c r="J16" s="426"/>
      <c r="K16" s="51">
        <v>8</v>
      </c>
    </row>
    <row r="17" spans="1:11" s="7" customFormat="1" ht="26.25" customHeight="1" x14ac:dyDescent="0.2">
      <c r="A17" s="27">
        <v>1</v>
      </c>
      <c r="B17" s="28" t="s">
        <v>38</v>
      </c>
      <c r="C17" s="29" t="s">
        <v>37</v>
      </c>
      <c r="D17" s="29"/>
      <c r="E17" s="203" t="s">
        <v>472</v>
      </c>
      <c r="F17" s="203" t="s">
        <v>472</v>
      </c>
      <c r="G17" s="203" t="s">
        <v>472</v>
      </c>
      <c r="H17" s="427" t="s">
        <v>472</v>
      </c>
      <c r="I17" s="428"/>
      <c r="J17" s="429"/>
      <c r="K17" s="85">
        <v>36.450000000000003</v>
      </c>
    </row>
    <row r="18" spans="1:11" s="7" customFormat="1" ht="14.25" customHeight="1" x14ac:dyDescent="0.2">
      <c r="A18" s="444">
        <v>2</v>
      </c>
      <c r="B18" s="442" t="s">
        <v>36</v>
      </c>
      <c r="C18" s="29" t="s">
        <v>63</v>
      </c>
      <c r="D18" s="29"/>
      <c r="E18" s="203" t="s">
        <v>472</v>
      </c>
      <c r="F18" s="203" t="s">
        <v>472</v>
      </c>
      <c r="G18" s="203" t="s">
        <v>472</v>
      </c>
      <c r="H18" s="427" t="s">
        <v>472</v>
      </c>
      <c r="I18" s="428"/>
      <c r="J18" s="429"/>
      <c r="K18" s="85">
        <v>155.6</v>
      </c>
    </row>
    <row r="19" spans="1:11" s="7" customFormat="1" ht="14.25" customHeight="1" x14ac:dyDescent="0.2">
      <c r="A19" s="419"/>
      <c r="B19" s="443"/>
      <c r="C19" s="29" t="s">
        <v>62</v>
      </c>
      <c r="D19" s="29"/>
      <c r="E19" s="29"/>
      <c r="F19" s="85"/>
      <c r="G19" s="85"/>
      <c r="H19" s="430"/>
      <c r="I19" s="431"/>
      <c r="J19" s="432"/>
      <c r="K19" s="85"/>
    </row>
    <row r="20" spans="1:11" s="7" customFormat="1" ht="18.75" customHeight="1" x14ac:dyDescent="0.2">
      <c r="A20" s="27" t="s">
        <v>35</v>
      </c>
      <c r="B20" s="28" t="s">
        <v>34</v>
      </c>
      <c r="C20" s="29" t="s">
        <v>33</v>
      </c>
      <c r="D20" s="29"/>
      <c r="E20" s="29"/>
      <c r="F20" s="85"/>
      <c r="G20" s="85"/>
      <c r="H20" s="430"/>
      <c r="I20" s="431"/>
      <c r="J20" s="432"/>
      <c r="K20" s="85" t="s">
        <v>65</v>
      </c>
    </row>
    <row r="21" spans="1:11" s="7" customFormat="1" ht="38.25" customHeight="1" x14ac:dyDescent="0.2">
      <c r="A21" s="27" t="s">
        <v>184</v>
      </c>
      <c r="B21" s="28" t="s">
        <v>185</v>
      </c>
      <c r="C21" s="29" t="s">
        <v>32</v>
      </c>
      <c r="D21" s="29"/>
      <c r="E21" s="29"/>
      <c r="F21" s="85"/>
      <c r="G21" s="85"/>
      <c r="H21" s="430"/>
      <c r="I21" s="431"/>
      <c r="J21" s="432"/>
      <c r="K21" s="85">
        <v>0</v>
      </c>
    </row>
    <row r="22" spans="1:11" s="7" customFormat="1" ht="14.25" customHeight="1" x14ac:dyDescent="0.2">
      <c r="A22" s="418" t="s">
        <v>186</v>
      </c>
      <c r="B22" s="442" t="s">
        <v>31</v>
      </c>
      <c r="C22" s="29" t="s">
        <v>30</v>
      </c>
      <c r="D22" s="203" t="s">
        <v>472</v>
      </c>
      <c r="E22" s="203" t="s">
        <v>472</v>
      </c>
      <c r="F22" s="203" t="s">
        <v>472</v>
      </c>
      <c r="G22" s="203" t="s">
        <v>472</v>
      </c>
      <c r="H22" s="427" t="s">
        <v>472</v>
      </c>
      <c r="I22" s="428"/>
      <c r="J22" s="429"/>
      <c r="K22" s="85">
        <v>348.55</v>
      </c>
    </row>
    <row r="23" spans="1:11" s="7" customFormat="1" ht="33.75" customHeight="1" x14ac:dyDescent="0.2">
      <c r="A23" s="419"/>
      <c r="B23" s="443"/>
      <c r="C23" s="30" t="s">
        <v>29</v>
      </c>
      <c r="D23" s="31"/>
      <c r="E23" s="31"/>
      <c r="F23" s="87"/>
      <c r="G23" s="87"/>
      <c r="H23" s="445"/>
      <c r="I23" s="446"/>
      <c r="J23" s="447"/>
      <c r="K23" s="87">
        <v>0</v>
      </c>
    </row>
    <row r="24" spans="1:11" s="7" customFormat="1" ht="14.25" customHeight="1" x14ac:dyDescent="0.2">
      <c r="A24" s="418" t="s">
        <v>187</v>
      </c>
      <c r="B24" s="442" t="s">
        <v>28</v>
      </c>
      <c r="C24" s="29" t="s">
        <v>27</v>
      </c>
      <c r="D24" s="203" t="s">
        <v>472</v>
      </c>
      <c r="E24" s="203" t="s">
        <v>472</v>
      </c>
      <c r="F24" s="203" t="s">
        <v>472</v>
      </c>
      <c r="G24" s="203" t="s">
        <v>472</v>
      </c>
      <c r="H24" s="427" t="s">
        <v>472</v>
      </c>
      <c r="I24" s="428"/>
      <c r="J24" s="429"/>
      <c r="K24" s="85">
        <v>0</v>
      </c>
    </row>
    <row r="25" spans="1:11" s="7" customFormat="1" ht="14.25" customHeight="1" x14ac:dyDescent="0.2">
      <c r="A25" s="419"/>
      <c r="B25" s="443"/>
      <c r="C25" s="30" t="s">
        <v>26</v>
      </c>
      <c r="D25" s="29"/>
      <c r="E25" s="29"/>
      <c r="F25" s="85"/>
      <c r="G25" s="85"/>
      <c r="H25" s="430"/>
      <c r="I25" s="431"/>
      <c r="J25" s="432"/>
      <c r="K25" s="85" t="s">
        <v>65</v>
      </c>
    </row>
    <row r="26" spans="1:11" s="7" customFormat="1" ht="78.599999999999994" customHeight="1" x14ac:dyDescent="0.2">
      <c r="A26" s="27" t="s">
        <v>25</v>
      </c>
      <c r="B26" s="28" t="s">
        <v>188</v>
      </c>
      <c r="C26" s="30"/>
      <c r="D26" s="29"/>
      <c r="E26" s="29"/>
      <c r="F26" s="85"/>
      <c r="G26" s="85"/>
      <c r="H26" s="430"/>
      <c r="I26" s="431"/>
      <c r="J26" s="432"/>
      <c r="K26" s="85" t="s">
        <v>65</v>
      </c>
    </row>
    <row r="27" spans="1:11" s="5" customFormat="1" ht="11.25" customHeight="1" x14ac:dyDescent="0.2">
      <c r="C27" s="13"/>
      <c r="D27" s="11"/>
      <c r="E27" s="11"/>
      <c r="F27" s="11"/>
      <c r="G27" s="11"/>
      <c r="H27" s="11"/>
      <c r="I27" s="11"/>
      <c r="J27" s="13"/>
      <c r="K27" s="13"/>
    </row>
  </sheetData>
  <mergeCells count="30">
    <mergeCell ref="H26:J26"/>
    <mergeCell ref="E13:E15"/>
    <mergeCell ref="A13:A15"/>
    <mergeCell ref="B13:B15"/>
    <mergeCell ref="H15:J15"/>
    <mergeCell ref="H22:J22"/>
    <mergeCell ref="A24:A25"/>
    <mergeCell ref="B22:B23"/>
    <mergeCell ref="B24:B25"/>
    <mergeCell ref="A18:A19"/>
    <mergeCell ref="B18:B19"/>
    <mergeCell ref="H23:J23"/>
    <mergeCell ref="H24:J24"/>
    <mergeCell ref="H25:J25"/>
    <mergeCell ref="F1:J1"/>
    <mergeCell ref="A8:K8"/>
    <mergeCell ref="A22:A23"/>
    <mergeCell ref="C13:C15"/>
    <mergeCell ref="A9:K9"/>
    <mergeCell ref="H16:J16"/>
    <mergeCell ref="H17:J17"/>
    <mergeCell ref="H18:J18"/>
    <mergeCell ref="H19:J19"/>
    <mergeCell ref="H20:J20"/>
    <mergeCell ref="H21:J21"/>
    <mergeCell ref="A7:K7"/>
    <mergeCell ref="F14:K14"/>
    <mergeCell ref="F13:K13"/>
    <mergeCell ref="D13:D15"/>
    <mergeCell ref="A10:K10"/>
  </mergeCells>
  <pageMargins left="0.59055100000000005" right="0.59055100000000005" top="0.9842519999999999" bottom="0.78740199999999982" header="0.31496099999999999" footer="0.31496099999999999"/>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4"/>
  <sheetViews>
    <sheetView view="pageBreakPreview" zoomScale="90" workbookViewId="0">
      <selection activeCell="X4" sqref="X4"/>
    </sheetView>
  </sheetViews>
  <sheetFormatPr defaultColWidth="0.85546875" defaultRowHeight="12.75" customHeight="1" x14ac:dyDescent="0.2"/>
  <cols>
    <col min="1" max="1" width="3.28515625" style="2" customWidth="1"/>
    <col min="2" max="2" width="38.7109375" style="2" customWidth="1"/>
    <col min="3" max="3" width="8" style="2" customWidth="1"/>
    <col min="4" max="4" width="14.5703125" style="2" customWidth="1"/>
    <col min="5" max="5" width="6.85546875" style="2" hidden="1" customWidth="1"/>
    <col min="6" max="6" width="6.28515625" style="2" hidden="1" customWidth="1"/>
    <col min="7" max="7" width="9.28515625" style="2" hidden="1" customWidth="1"/>
    <col min="8" max="8" width="7" style="2" hidden="1" customWidth="1"/>
    <col min="9" max="9" width="9.140625" style="2" customWidth="1"/>
    <col min="10" max="10" width="14.28515625" style="2" customWidth="1"/>
    <col min="11" max="11" width="7.85546875" style="2" hidden="1" customWidth="1"/>
    <col min="12" max="12" width="6.85546875" style="2" hidden="1" customWidth="1"/>
    <col min="13" max="13" width="6.42578125" style="2" hidden="1" customWidth="1"/>
    <col min="14" max="14" width="6.85546875" style="2" hidden="1" customWidth="1"/>
    <col min="15" max="15" width="7.85546875" style="2" customWidth="1"/>
    <col min="16" max="16" width="14.28515625" style="2" customWidth="1"/>
    <col min="17" max="17" width="6.7109375" style="2" hidden="1" customWidth="1"/>
    <col min="18" max="18" width="7" style="2" hidden="1" customWidth="1"/>
    <col min="19" max="19" width="8.85546875" style="2" hidden="1" customWidth="1"/>
    <col min="20" max="20" width="9.5703125" style="2" hidden="1" customWidth="1"/>
    <col min="21" max="21" width="9.42578125" style="2" customWidth="1"/>
    <col min="22" max="22" width="14.85546875" style="2" customWidth="1"/>
    <col min="23" max="23" width="14.5703125" style="2" bestFit="1" customWidth="1"/>
    <col min="24" max="24" width="26.7109375" style="2" customWidth="1"/>
    <col min="25" max="25" width="8" style="2" hidden="1" customWidth="1"/>
    <col min="26" max="26" width="8.85546875" style="2" hidden="1" customWidth="1"/>
    <col min="27" max="27" width="9.42578125" style="2" hidden="1" customWidth="1"/>
    <col min="28" max="28" width="8.5703125" style="2" hidden="1" customWidth="1"/>
    <col min="29" max="29" width="12.28515625" style="2" hidden="1" customWidth="1"/>
    <col min="30" max="30" width="4.7109375" style="2" hidden="1" customWidth="1"/>
    <col min="31" max="253" width="0.85546875" style="2" customWidth="1"/>
  </cols>
  <sheetData>
    <row r="1" spans="1:30" ht="15.75" customHeight="1" x14ac:dyDescent="0.2">
      <c r="U1" s="416" t="s">
        <v>600</v>
      </c>
      <c r="V1" s="416"/>
      <c r="W1" s="416"/>
      <c r="X1" s="416"/>
      <c r="Y1" s="416"/>
    </row>
    <row r="2" spans="1:30" ht="15.75" customHeight="1" x14ac:dyDescent="0.2">
      <c r="X2" s="354" t="s">
        <v>591</v>
      </c>
    </row>
    <row r="3" spans="1:30" ht="15.75" customHeight="1" x14ac:dyDescent="0.2">
      <c r="X3" s="354" t="s">
        <v>602</v>
      </c>
    </row>
    <row r="4" spans="1:30" ht="15.75" customHeight="1" x14ac:dyDescent="0.2">
      <c r="X4" s="354"/>
    </row>
    <row r="5" spans="1:30" ht="15.75" customHeight="1" x14ac:dyDescent="0.2">
      <c r="X5" s="358" t="s">
        <v>49</v>
      </c>
    </row>
    <row r="6" spans="1:30" s="6" customFormat="1" ht="15.75" x14ac:dyDescent="0.25">
      <c r="A6" s="453" t="s">
        <v>48</v>
      </c>
      <c r="B6" s="453"/>
      <c r="C6" s="453"/>
      <c r="D6" s="453"/>
      <c r="E6" s="453"/>
      <c r="F6" s="453"/>
      <c r="G6" s="453"/>
      <c r="H6" s="453"/>
      <c r="I6" s="453"/>
      <c r="J6" s="453"/>
      <c r="K6" s="453"/>
      <c r="L6" s="453"/>
      <c r="M6" s="453"/>
      <c r="N6" s="453"/>
      <c r="O6" s="453"/>
      <c r="P6" s="453"/>
      <c r="Q6" s="453"/>
      <c r="R6" s="453"/>
      <c r="S6" s="453"/>
      <c r="T6" s="453"/>
      <c r="U6" s="453"/>
      <c r="V6" s="453"/>
      <c r="W6" s="453"/>
      <c r="X6" s="453"/>
      <c r="Y6" s="453"/>
      <c r="Z6" s="453"/>
      <c r="AA6" s="53"/>
      <c r="AB6" s="53"/>
    </row>
    <row r="7" spans="1:30" s="6" customFormat="1" ht="15.75" x14ac:dyDescent="0.25">
      <c r="A7" s="417" t="s">
        <v>592</v>
      </c>
      <c r="B7" s="417"/>
      <c r="C7" s="417"/>
      <c r="D7" s="417"/>
      <c r="E7" s="417"/>
      <c r="F7" s="417"/>
      <c r="G7" s="417"/>
      <c r="H7" s="417"/>
      <c r="I7" s="417"/>
      <c r="J7" s="417"/>
      <c r="K7" s="417"/>
      <c r="L7" s="417"/>
      <c r="M7" s="417"/>
      <c r="N7" s="417"/>
      <c r="O7" s="417"/>
      <c r="P7" s="417"/>
      <c r="Q7" s="417"/>
      <c r="R7" s="417"/>
      <c r="S7" s="417"/>
      <c r="T7" s="417"/>
      <c r="U7" s="417"/>
      <c r="V7" s="417"/>
      <c r="W7" s="417"/>
      <c r="X7" s="417"/>
      <c r="Y7" s="357"/>
      <c r="Z7" s="357"/>
      <c r="AA7" s="54"/>
      <c r="AB7" s="54"/>
    </row>
    <row r="8" spans="1:30" s="6" customFormat="1" ht="12" x14ac:dyDescent="0.2">
      <c r="A8" s="405" t="s">
        <v>22</v>
      </c>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52"/>
      <c r="AB8" s="52"/>
    </row>
    <row r="9" spans="1:30" s="6" customFormat="1" ht="9.75" customHeight="1" x14ac:dyDescent="0.2"/>
    <row r="10" spans="1:30" s="5" customFormat="1" ht="33" customHeight="1" x14ac:dyDescent="0.2">
      <c r="A10" s="451" t="s">
        <v>0</v>
      </c>
      <c r="B10" s="451" t="s">
        <v>47</v>
      </c>
      <c r="C10" s="452" t="s">
        <v>50</v>
      </c>
      <c r="D10" s="452"/>
      <c r="E10" s="452"/>
      <c r="F10" s="452"/>
      <c r="G10" s="452"/>
      <c r="H10" s="452"/>
      <c r="I10" s="452"/>
      <c r="J10" s="452"/>
      <c r="K10" s="452"/>
      <c r="L10" s="452"/>
      <c r="M10" s="452"/>
      <c r="N10" s="452"/>
      <c r="O10" s="452" t="s">
        <v>51</v>
      </c>
      <c r="P10" s="452"/>
      <c r="Q10" s="452"/>
      <c r="R10" s="452"/>
      <c r="S10" s="452"/>
      <c r="T10" s="452"/>
      <c r="U10" s="452"/>
      <c r="V10" s="452"/>
      <c r="W10" s="452"/>
      <c r="X10" s="452"/>
      <c r="Y10" s="452"/>
      <c r="Z10" s="452"/>
      <c r="AA10" s="350"/>
      <c r="AB10" s="350"/>
    </row>
    <row r="11" spans="1:30" s="18" customFormat="1" ht="63.75" customHeight="1" x14ac:dyDescent="0.25">
      <c r="A11" s="451"/>
      <c r="B11" s="451"/>
      <c r="C11" s="451" t="s">
        <v>215</v>
      </c>
      <c r="D11" s="451"/>
      <c r="E11" s="451"/>
      <c r="F11" s="451"/>
      <c r="G11" s="451"/>
      <c r="H11" s="451"/>
      <c r="I11" s="451" t="s">
        <v>216</v>
      </c>
      <c r="J11" s="451"/>
      <c r="K11" s="451"/>
      <c r="L11" s="451"/>
      <c r="M11" s="451"/>
      <c r="N11" s="451"/>
      <c r="O11" s="451" t="s">
        <v>221</v>
      </c>
      <c r="P11" s="451"/>
      <c r="Q11" s="451"/>
      <c r="R11" s="451"/>
      <c r="S11" s="451"/>
      <c r="T11" s="451"/>
      <c r="U11" s="451" t="s">
        <v>217</v>
      </c>
      <c r="V11" s="451"/>
      <c r="W11" s="451" t="s">
        <v>224</v>
      </c>
      <c r="X11" s="451"/>
      <c r="Y11" s="451"/>
      <c r="Z11" s="451"/>
      <c r="AA11" s="451"/>
      <c r="AB11" s="451"/>
    </row>
    <row r="12" spans="1:30" ht="27.75" customHeight="1" x14ac:dyDescent="0.2">
      <c r="A12" s="451"/>
      <c r="B12" s="451"/>
      <c r="C12" s="451" t="s">
        <v>46</v>
      </c>
      <c r="D12" s="452" t="s">
        <v>45</v>
      </c>
      <c r="E12" s="452"/>
      <c r="F12" s="452"/>
      <c r="G12" s="452"/>
      <c r="H12" s="452"/>
      <c r="I12" s="451" t="s">
        <v>46</v>
      </c>
      <c r="J12" s="452" t="s">
        <v>45</v>
      </c>
      <c r="K12" s="452"/>
      <c r="L12" s="452"/>
      <c r="M12" s="452"/>
      <c r="N12" s="452"/>
      <c r="O12" s="451" t="s">
        <v>46</v>
      </c>
      <c r="P12" s="452" t="s">
        <v>45</v>
      </c>
      <c r="Q12" s="452"/>
      <c r="R12" s="452"/>
      <c r="S12" s="452"/>
      <c r="T12" s="452"/>
      <c r="U12" s="451" t="s">
        <v>46</v>
      </c>
      <c r="V12" s="350" t="s">
        <v>45</v>
      </c>
      <c r="W12" s="451" t="s">
        <v>46</v>
      </c>
      <c r="X12" s="452" t="s">
        <v>45</v>
      </c>
      <c r="Y12" s="452"/>
      <c r="Z12" s="452"/>
      <c r="AA12" s="452"/>
      <c r="AB12" s="452"/>
    </row>
    <row r="13" spans="1:30" s="6" customFormat="1" ht="29.25" customHeight="1" x14ac:dyDescent="0.2">
      <c r="A13" s="451"/>
      <c r="B13" s="451"/>
      <c r="C13" s="451"/>
      <c r="D13" s="21" t="s">
        <v>570</v>
      </c>
      <c r="E13" s="21" t="s">
        <v>75</v>
      </c>
      <c r="F13" s="21" t="s">
        <v>76</v>
      </c>
      <c r="G13" s="21" t="s">
        <v>77</v>
      </c>
      <c r="H13" s="21" t="s">
        <v>218</v>
      </c>
      <c r="I13" s="451"/>
      <c r="J13" s="21" t="s">
        <v>570</v>
      </c>
      <c r="K13" s="21" t="s">
        <v>75</v>
      </c>
      <c r="L13" s="21" t="s">
        <v>76</v>
      </c>
      <c r="M13" s="21" t="s">
        <v>77</v>
      </c>
      <c r="N13" s="21" t="s">
        <v>218</v>
      </c>
      <c r="O13" s="451"/>
      <c r="P13" s="21" t="s">
        <v>570</v>
      </c>
      <c r="Q13" s="21" t="s">
        <v>75</v>
      </c>
      <c r="R13" s="21" t="s">
        <v>76</v>
      </c>
      <c r="S13" s="21" t="s">
        <v>77</v>
      </c>
      <c r="T13" s="21" t="s">
        <v>218</v>
      </c>
      <c r="U13" s="451"/>
      <c r="V13" s="21" t="s">
        <v>570</v>
      </c>
      <c r="W13" s="451"/>
      <c r="X13" s="21" t="s">
        <v>570</v>
      </c>
      <c r="Y13" s="21" t="s">
        <v>75</v>
      </c>
      <c r="Z13" s="21" t="s">
        <v>76</v>
      </c>
      <c r="AA13" s="21" t="s">
        <v>77</v>
      </c>
      <c r="AB13" s="21" t="s">
        <v>218</v>
      </c>
      <c r="AC13" s="79" t="s">
        <v>222</v>
      </c>
      <c r="AD13" s="6" t="s">
        <v>223</v>
      </c>
    </row>
    <row r="14" spans="1:30" s="10" customFormat="1" ht="26.25" customHeight="1" x14ac:dyDescent="0.2">
      <c r="A14" s="22">
        <v>1</v>
      </c>
      <c r="B14" s="22">
        <v>2</v>
      </c>
      <c r="C14" s="22">
        <v>3</v>
      </c>
      <c r="D14" s="22">
        <v>4</v>
      </c>
      <c r="E14" s="22">
        <v>5</v>
      </c>
      <c r="F14" s="22">
        <v>6</v>
      </c>
      <c r="G14" s="22">
        <v>7</v>
      </c>
      <c r="H14" s="22">
        <v>8</v>
      </c>
      <c r="I14" s="22">
        <v>9</v>
      </c>
      <c r="J14" s="22">
        <v>10</v>
      </c>
      <c r="K14" s="22">
        <v>11</v>
      </c>
      <c r="L14" s="22">
        <v>12</v>
      </c>
      <c r="M14" s="22">
        <v>13</v>
      </c>
      <c r="N14" s="22">
        <v>14</v>
      </c>
      <c r="O14" s="22">
        <v>15</v>
      </c>
      <c r="P14" s="22">
        <v>16</v>
      </c>
      <c r="Q14" s="22">
        <v>17</v>
      </c>
      <c r="R14" s="22">
        <v>18</v>
      </c>
      <c r="S14" s="22">
        <v>19</v>
      </c>
      <c r="T14" s="22">
        <v>20</v>
      </c>
      <c r="U14" s="22">
        <v>21</v>
      </c>
      <c r="V14" s="22">
        <v>22</v>
      </c>
      <c r="W14" s="22">
        <v>27</v>
      </c>
      <c r="X14" s="22">
        <v>28</v>
      </c>
      <c r="Y14" s="22">
        <v>29</v>
      </c>
      <c r="Z14" s="22">
        <v>30</v>
      </c>
      <c r="AA14" s="22">
        <v>31</v>
      </c>
      <c r="AB14" s="22">
        <v>32</v>
      </c>
    </row>
    <row r="15" spans="1:30" s="19" customFormat="1" ht="23.25" customHeight="1" x14ac:dyDescent="0.2">
      <c r="A15" s="25" t="s">
        <v>64</v>
      </c>
      <c r="B15" s="58" t="str">
        <f>A7</f>
        <v>ООО "Газпром теплоэнерго Иваново"(г. Заволжск)</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row>
    <row r="16" spans="1:30" s="4" customFormat="1" ht="41.25" customHeight="1" x14ac:dyDescent="0.2">
      <c r="A16" s="57" t="s">
        <v>79</v>
      </c>
      <c r="B16" s="81" t="s">
        <v>231</v>
      </c>
      <c r="C16" s="232" t="s">
        <v>472</v>
      </c>
      <c r="D16" s="232" t="s">
        <v>472</v>
      </c>
      <c r="E16" s="232" t="s">
        <v>472</v>
      </c>
      <c r="F16" s="232" t="s">
        <v>472</v>
      </c>
      <c r="G16" s="232" t="s">
        <v>472</v>
      </c>
      <c r="H16" s="232" t="s">
        <v>472</v>
      </c>
      <c r="I16" s="232" t="s">
        <v>472</v>
      </c>
      <c r="J16" s="232" t="s">
        <v>472</v>
      </c>
      <c r="K16" s="232" t="s">
        <v>472</v>
      </c>
      <c r="L16" s="232" t="s">
        <v>472</v>
      </c>
      <c r="M16" s="232" t="s">
        <v>472</v>
      </c>
      <c r="N16" s="232" t="s">
        <v>472</v>
      </c>
      <c r="O16" s="232" t="s">
        <v>472</v>
      </c>
      <c r="P16" s="232" t="s">
        <v>472</v>
      </c>
      <c r="Q16" s="232" t="s">
        <v>472</v>
      </c>
      <c r="R16" s="232" t="s">
        <v>472</v>
      </c>
      <c r="S16" s="232" t="s">
        <v>472</v>
      </c>
      <c r="T16" s="232" t="s">
        <v>472</v>
      </c>
      <c r="U16" s="232" t="s">
        <v>472</v>
      </c>
      <c r="V16" s="232" t="s">
        <v>472</v>
      </c>
      <c r="W16" s="232" t="s">
        <v>472</v>
      </c>
      <c r="X16" s="232" t="s">
        <v>472</v>
      </c>
      <c r="Y16" s="232" t="s">
        <v>472</v>
      </c>
      <c r="Z16" s="232" t="s">
        <v>472</v>
      </c>
      <c r="AA16" s="232" t="s">
        <v>472</v>
      </c>
      <c r="AB16" s="232" t="s">
        <v>472</v>
      </c>
      <c r="AC16" s="23">
        <v>66.897000000000006</v>
      </c>
    </row>
    <row r="17" spans="1:22" s="4" customFormat="1" ht="83.25" customHeight="1" x14ac:dyDescent="0.2">
      <c r="A17" s="62"/>
      <c r="B17" s="62"/>
      <c r="C17" s="62"/>
      <c r="D17" s="62"/>
      <c r="E17" s="62"/>
      <c r="F17" s="62"/>
      <c r="G17" s="62"/>
      <c r="H17" s="62"/>
      <c r="I17" s="62"/>
      <c r="J17" s="62"/>
      <c r="K17" s="62"/>
      <c r="L17" s="62"/>
      <c r="M17" s="62"/>
      <c r="N17" s="62"/>
      <c r="O17" s="62"/>
      <c r="P17" s="62"/>
      <c r="Q17" s="62"/>
      <c r="R17" s="62"/>
      <c r="S17" s="62"/>
      <c r="T17" s="62"/>
      <c r="U17" s="62"/>
      <c r="V17" s="62"/>
    </row>
    <row r="18" spans="1:22" s="4" customFormat="1" ht="83.25" customHeight="1" x14ac:dyDescent="0.2">
      <c r="A18" s="62"/>
      <c r="B18" s="62"/>
      <c r="C18" s="62"/>
      <c r="D18" s="62"/>
      <c r="E18" s="62"/>
      <c r="F18" s="62"/>
      <c r="G18" s="62"/>
      <c r="H18" s="62"/>
      <c r="I18" s="62"/>
      <c r="J18" s="62"/>
      <c r="K18" s="62"/>
      <c r="L18" s="62"/>
      <c r="M18" s="62"/>
      <c r="N18" s="62"/>
      <c r="O18" s="62"/>
      <c r="P18" s="62"/>
      <c r="Q18" s="62"/>
      <c r="R18" s="62"/>
      <c r="S18" s="62"/>
      <c r="T18" s="62"/>
      <c r="U18" s="62"/>
      <c r="V18" s="62"/>
    </row>
    <row r="19" spans="1:22" s="4" customFormat="1" ht="12.75" customHeight="1" x14ac:dyDescent="0.2">
      <c r="A19" s="62"/>
      <c r="B19" s="62"/>
      <c r="C19" s="62"/>
      <c r="D19" s="62"/>
      <c r="E19" s="62"/>
      <c r="F19" s="62"/>
      <c r="G19" s="62"/>
      <c r="H19" s="62"/>
      <c r="I19" s="62"/>
      <c r="J19" s="62"/>
      <c r="K19" s="62"/>
      <c r="L19" s="62"/>
      <c r="M19" s="62"/>
      <c r="N19" s="62"/>
      <c r="O19" s="62"/>
      <c r="P19" s="62"/>
      <c r="Q19" s="62"/>
      <c r="R19" s="62"/>
      <c r="S19" s="62"/>
      <c r="T19" s="62"/>
      <c r="U19" s="62"/>
      <c r="V19" s="62"/>
    </row>
    <row r="20" spans="1:22" ht="12.75" customHeight="1" x14ac:dyDescent="0.2">
      <c r="A20" s="62"/>
      <c r="B20" s="62"/>
      <c r="C20" s="62"/>
      <c r="D20" s="62"/>
      <c r="E20" s="62"/>
      <c r="F20" s="62"/>
      <c r="G20" s="62"/>
      <c r="H20" s="62"/>
      <c r="I20" s="62"/>
      <c r="J20" s="62"/>
      <c r="K20" s="62"/>
      <c r="L20" s="62"/>
      <c r="M20" s="62"/>
      <c r="N20" s="62"/>
      <c r="O20" s="62"/>
      <c r="P20" s="62"/>
      <c r="Q20" s="62"/>
      <c r="R20" s="62"/>
      <c r="S20" s="62"/>
      <c r="T20" s="62"/>
      <c r="U20" s="62"/>
      <c r="V20" s="62"/>
    </row>
    <row r="21" spans="1:22" ht="12.75" customHeight="1" x14ac:dyDescent="0.2">
      <c r="A21" s="62"/>
      <c r="B21" s="62"/>
      <c r="C21" s="62"/>
      <c r="D21" s="62"/>
      <c r="E21" s="62"/>
      <c r="F21" s="62"/>
      <c r="G21" s="62"/>
      <c r="H21" s="62"/>
      <c r="I21" s="62"/>
      <c r="J21" s="62"/>
      <c r="K21" s="62"/>
      <c r="L21" s="62"/>
      <c r="M21" s="62"/>
      <c r="N21" s="62"/>
      <c r="O21" s="62"/>
      <c r="P21" s="62"/>
      <c r="Q21" s="62"/>
      <c r="R21" s="62"/>
      <c r="S21" s="62"/>
      <c r="T21" s="62"/>
      <c r="U21" s="62"/>
      <c r="V21" s="62"/>
    </row>
    <row r="22" spans="1:22" ht="12.75" customHeight="1" x14ac:dyDescent="0.2">
      <c r="A22" s="62"/>
      <c r="B22" s="62"/>
      <c r="C22" s="62"/>
      <c r="D22" s="62"/>
      <c r="E22" s="62"/>
      <c r="F22" s="62"/>
      <c r="G22" s="62"/>
      <c r="H22" s="62"/>
      <c r="I22" s="62"/>
      <c r="J22" s="62"/>
      <c r="K22" s="62"/>
      <c r="L22" s="62"/>
      <c r="M22" s="62"/>
      <c r="N22" s="62"/>
      <c r="O22" s="62"/>
      <c r="P22" s="62"/>
      <c r="Q22" s="62"/>
      <c r="R22" s="62"/>
      <c r="S22" s="62"/>
      <c r="T22" s="62"/>
      <c r="U22" s="62"/>
      <c r="V22" s="62"/>
    </row>
    <row r="23" spans="1:22" s="5" customFormat="1" ht="11.25" customHeight="1" x14ac:dyDescent="0.2">
      <c r="A23" s="62"/>
      <c r="B23" s="62"/>
      <c r="C23" s="62"/>
      <c r="D23" s="62"/>
      <c r="E23" s="62"/>
      <c r="F23" s="62"/>
      <c r="G23" s="62"/>
      <c r="H23" s="62"/>
      <c r="I23" s="62"/>
      <c r="J23" s="62"/>
      <c r="K23" s="62"/>
      <c r="L23" s="62"/>
      <c r="M23" s="62"/>
      <c r="N23" s="62"/>
      <c r="O23" s="62"/>
      <c r="P23" s="62"/>
      <c r="Q23" s="62"/>
      <c r="R23" s="62"/>
      <c r="S23" s="62"/>
      <c r="T23" s="62"/>
      <c r="U23" s="62"/>
      <c r="V23" s="62"/>
    </row>
    <row r="24" spans="1:22" s="6" customFormat="1" ht="11.25" customHeight="1" x14ac:dyDescent="0.2">
      <c r="D24" s="12"/>
      <c r="E24" s="12"/>
      <c r="F24" s="12"/>
      <c r="G24" s="12"/>
      <c r="H24" s="12"/>
      <c r="I24" s="12"/>
      <c r="J24" s="423"/>
      <c r="K24" s="423"/>
      <c r="L24" s="423"/>
      <c r="M24" s="423"/>
      <c r="N24" s="9"/>
      <c r="O24" s="9"/>
      <c r="P24" s="9"/>
      <c r="Q24" s="9"/>
      <c r="R24" s="9"/>
      <c r="S24" s="9"/>
      <c r="T24" s="9"/>
      <c r="U24" s="9"/>
      <c r="V24" s="9"/>
    </row>
  </sheetData>
  <mergeCells count="23">
    <mergeCell ref="J24:M24"/>
    <mergeCell ref="A6:Z6"/>
    <mergeCell ref="A8:Z8"/>
    <mergeCell ref="A10:A13"/>
    <mergeCell ref="B10:B13"/>
    <mergeCell ref="C10:N10"/>
    <mergeCell ref="O10:Z10"/>
    <mergeCell ref="C11:H11"/>
    <mergeCell ref="I11:N11"/>
    <mergeCell ref="C12:C13"/>
    <mergeCell ref="D12:H12"/>
    <mergeCell ref="I12:I13"/>
    <mergeCell ref="J12:N12"/>
    <mergeCell ref="O12:O13"/>
    <mergeCell ref="A7:X7"/>
    <mergeCell ref="U1:Y1"/>
    <mergeCell ref="W12:W13"/>
    <mergeCell ref="X12:AB12"/>
    <mergeCell ref="O11:T11"/>
    <mergeCell ref="U11:V11"/>
    <mergeCell ref="W11:AB11"/>
    <mergeCell ref="U12:U13"/>
    <mergeCell ref="P12:T12"/>
  </mergeCells>
  <pageMargins left="0.59055100000000005" right="0.59055100000000005" top="0.9842519999999999" bottom="0.78740199999999982" header="0.31496099999999999" footer="0.31496099999999999"/>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zoomScale="70" workbookViewId="0">
      <pane xSplit="2" ySplit="9" topLeftCell="C25" activePane="bottomRight" state="frozen"/>
      <selection pane="topRight" activeCell="C1" sqref="C1"/>
      <selection pane="bottomLeft" activeCell="A10" sqref="A10"/>
      <selection pane="bottomRight" activeCell="F34" sqref="F34"/>
    </sheetView>
  </sheetViews>
  <sheetFormatPr defaultRowHeight="12.75" customHeight="1" x14ac:dyDescent="0.2"/>
  <cols>
    <col min="2" max="2" width="78.28515625" customWidth="1"/>
    <col min="3" max="3" width="22.7109375" bestFit="1" customWidth="1"/>
    <col min="4" max="4" width="15" bestFit="1" customWidth="1"/>
    <col min="5" max="5" width="16.5703125" customWidth="1"/>
    <col min="6" max="7" width="12.42578125" bestFit="1" customWidth="1"/>
    <col min="8" max="8" width="9.85546875" customWidth="1"/>
    <col min="9" max="10" width="7.28515625" bestFit="1" customWidth="1"/>
    <col min="11" max="11" width="26.140625" customWidth="1"/>
    <col min="12" max="12" width="21.28515625" customWidth="1"/>
    <col min="13" max="13" width="14.140625" customWidth="1"/>
    <col min="14" max="14" width="24.140625" customWidth="1"/>
    <col min="15" max="15" width="15" customWidth="1"/>
  </cols>
  <sheetData>
    <row r="1" spans="1:12" ht="15.75" x14ac:dyDescent="0.25">
      <c r="A1" s="34"/>
      <c r="B1" s="34"/>
      <c r="C1" s="34"/>
      <c r="D1" s="34"/>
      <c r="E1" s="34"/>
      <c r="F1" s="34"/>
      <c r="G1" s="34"/>
      <c r="H1" s="34"/>
      <c r="I1" s="34"/>
      <c r="J1" s="34"/>
      <c r="K1" s="34" t="s">
        <v>466</v>
      </c>
      <c r="L1" s="35" t="str">
        <f>'[1]Финплан утв.'!J1</f>
        <v>Форма № 5-ИП ТС</v>
      </c>
    </row>
    <row r="2" spans="1:12" ht="15.75" x14ac:dyDescent="0.25">
      <c r="A2" s="34"/>
      <c r="B2" s="34"/>
      <c r="C2" s="34"/>
      <c r="D2" s="34"/>
      <c r="E2" s="34"/>
      <c r="F2" s="34"/>
      <c r="G2" s="34"/>
      <c r="H2" s="34"/>
      <c r="I2" s="34"/>
      <c r="J2" s="34"/>
      <c r="K2" s="34"/>
      <c r="L2" s="35"/>
    </row>
    <row r="3" spans="1:12" ht="15.75" x14ac:dyDescent="0.25">
      <c r="A3" s="34"/>
      <c r="B3" s="34"/>
      <c r="C3" s="34"/>
      <c r="D3" s="34"/>
      <c r="E3" s="34"/>
      <c r="F3" s="34"/>
      <c r="G3" s="34"/>
      <c r="H3" s="34"/>
      <c r="I3" s="34"/>
      <c r="J3" s="34"/>
      <c r="K3" s="34"/>
      <c r="L3" s="35"/>
    </row>
    <row r="4" spans="1:12" ht="15.75" x14ac:dyDescent="0.25">
      <c r="A4" s="34"/>
      <c r="B4" s="34"/>
      <c r="C4" s="34"/>
      <c r="D4" s="34"/>
      <c r="E4" s="34"/>
      <c r="F4" s="34"/>
      <c r="G4" s="34"/>
      <c r="H4" s="34"/>
      <c r="I4" s="34"/>
      <c r="J4" s="34"/>
      <c r="K4" s="34"/>
      <c r="L4" s="46"/>
    </row>
    <row r="5" spans="1:12" ht="49.5" customHeight="1" x14ac:dyDescent="0.2">
      <c r="A5" s="454" t="s">
        <v>232</v>
      </c>
      <c r="B5" s="454"/>
      <c r="C5" s="454"/>
      <c r="D5" s="454"/>
      <c r="E5" s="454"/>
      <c r="F5" s="454"/>
      <c r="G5" s="454"/>
      <c r="H5" s="454"/>
      <c r="I5" s="454"/>
      <c r="J5" s="454"/>
      <c r="K5" s="454"/>
      <c r="L5" s="199"/>
    </row>
    <row r="6" spans="1:12" ht="42.75" customHeight="1" x14ac:dyDescent="0.2">
      <c r="A6" s="457" t="s">
        <v>61</v>
      </c>
      <c r="B6" s="465" t="s">
        <v>189</v>
      </c>
      <c r="C6" s="462" t="s">
        <v>476</v>
      </c>
      <c r="D6" s="463"/>
      <c r="E6" s="463"/>
      <c r="F6" s="463"/>
      <c r="G6" s="463"/>
      <c r="H6" s="463"/>
      <c r="I6" s="463"/>
      <c r="J6" s="464"/>
      <c r="K6" s="468" t="s">
        <v>190</v>
      </c>
    </row>
    <row r="7" spans="1:12" ht="51" customHeight="1" x14ac:dyDescent="0.2">
      <c r="A7" s="458"/>
      <c r="B7" s="466"/>
      <c r="C7" s="455" t="s">
        <v>226</v>
      </c>
      <c r="D7" s="456"/>
      <c r="E7" s="460" t="s">
        <v>2</v>
      </c>
      <c r="F7" s="462" t="s">
        <v>191</v>
      </c>
      <c r="G7" s="463"/>
      <c r="H7" s="463"/>
      <c r="I7" s="463"/>
      <c r="J7" s="464"/>
      <c r="K7" s="469"/>
    </row>
    <row r="8" spans="1:12" ht="68.25" customHeight="1" x14ac:dyDescent="0.2">
      <c r="A8" s="459"/>
      <c r="B8" s="467"/>
      <c r="C8" s="80" t="s">
        <v>225</v>
      </c>
      <c r="D8" s="59" t="s">
        <v>192</v>
      </c>
      <c r="E8" s="461"/>
      <c r="F8" s="59">
        <v>2024</v>
      </c>
      <c r="G8" s="59">
        <v>2025</v>
      </c>
      <c r="H8" s="59">
        <v>2026</v>
      </c>
      <c r="I8" s="59">
        <v>2027</v>
      </c>
      <c r="J8" s="59">
        <v>2028</v>
      </c>
      <c r="K8" s="470"/>
    </row>
    <row r="9" spans="1:12" ht="15" x14ac:dyDescent="0.2">
      <c r="A9" s="60" t="s">
        <v>78</v>
      </c>
      <c r="B9" s="60">
        <v>2</v>
      </c>
      <c r="C9" s="60">
        <v>3</v>
      </c>
      <c r="D9" s="60">
        <v>4</v>
      </c>
      <c r="E9" s="60">
        <v>5</v>
      </c>
      <c r="F9" s="60">
        <v>6</v>
      </c>
      <c r="G9" s="60">
        <v>7</v>
      </c>
      <c r="H9" s="60">
        <v>8</v>
      </c>
      <c r="I9" s="60">
        <v>9</v>
      </c>
      <c r="J9" s="60">
        <v>10</v>
      </c>
      <c r="K9" s="60">
        <v>11</v>
      </c>
    </row>
    <row r="10" spans="1:12" s="90" customFormat="1" ht="14.25" x14ac:dyDescent="0.2">
      <c r="A10" s="88">
        <v>1</v>
      </c>
      <c r="B10" s="89" t="s">
        <v>80</v>
      </c>
      <c r="C10" s="233">
        <f>C11+C18</f>
        <v>0</v>
      </c>
      <c r="D10" s="233"/>
      <c r="E10" s="233">
        <f t="shared" ref="E10:J10" si="0">E11+E18+E25+E26+E27+E28+E29</f>
        <v>0</v>
      </c>
      <c r="F10" s="233">
        <f>F11+F18+F25+F26+F27+F28+F29</f>
        <v>0</v>
      </c>
      <c r="G10" s="233">
        <f t="shared" si="0"/>
        <v>0</v>
      </c>
      <c r="H10" s="233">
        <f t="shared" si="0"/>
        <v>0</v>
      </c>
      <c r="I10" s="233">
        <f t="shared" si="0"/>
        <v>0</v>
      </c>
      <c r="J10" s="233">
        <f t="shared" si="0"/>
        <v>0</v>
      </c>
      <c r="K10" s="233">
        <f>K11+K18</f>
        <v>0</v>
      </c>
      <c r="L10" s="248"/>
    </row>
    <row r="11" spans="1:12" ht="28.5" x14ac:dyDescent="0.2">
      <c r="A11" s="207" t="s">
        <v>79</v>
      </c>
      <c r="B11" s="208" t="s">
        <v>193</v>
      </c>
      <c r="C11" s="234">
        <f>E11</f>
        <v>0</v>
      </c>
      <c r="D11" s="235"/>
      <c r="E11" s="235">
        <f>F11+G11+H11+I11+J11</f>
        <v>0</v>
      </c>
      <c r="F11" s="235">
        <f>SUM(F13:F17)</f>
        <v>0</v>
      </c>
      <c r="G11" s="235">
        <f>SUM(G13:G17)</f>
        <v>0</v>
      </c>
      <c r="H11" s="235">
        <f>SUM(H13:H17)</f>
        <v>0</v>
      </c>
      <c r="I11" s="235">
        <f>SUM(I13:I17)</f>
        <v>0</v>
      </c>
      <c r="J11" s="235">
        <f>SUM(J13:J17)</f>
        <v>0</v>
      </c>
      <c r="K11" s="234">
        <f>C11</f>
        <v>0</v>
      </c>
    </row>
    <row r="12" spans="1:12" ht="15" x14ac:dyDescent="0.2">
      <c r="A12" s="39"/>
      <c r="B12" s="41" t="s">
        <v>474</v>
      </c>
      <c r="C12" s="80"/>
      <c r="D12" s="236"/>
      <c r="E12" s="236"/>
      <c r="F12" s="236"/>
      <c r="G12" s="236"/>
      <c r="H12" s="236"/>
      <c r="I12" s="236"/>
      <c r="J12" s="236"/>
      <c r="K12" s="80"/>
    </row>
    <row r="13" spans="1:12" ht="24" hidden="1" x14ac:dyDescent="0.2">
      <c r="A13" s="204"/>
      <c r="B13" s="205" t="str">
        <f>'№ 2-ИП ТС'!B53</f>
        <v>Модернизация котельной по адресу: Ивановская область г. Заволжск, ул.Спортивная, 1а в части замены пластинчатых сетевых теплообменных аппаратов в количестве 2 штук</v>
      </c>
      <c r="C13" s="237">
        <f t="shared" ref="C13:C18" si="1">E13</f>
        <v>0</v>
      </c>
      <c r="D13" s="238"/>
      <c r="E13" s="238">
        <f>SUM(F13:J13)</f>
        <v>0</v>
      </c>
      <c r="F13" s="238"/>
      <c r="G13" s="238"/>
      <c r="H13" s="238"/>
      <c r="I13" s="238"/>
      <c r="J13" s="238"/>
      <c r="K13" s="237">
        <f t="shared" ref="K13:K18" si="2">C13</f>
        <v>0</v>
      </c>
      <c r="L13" t="b">
        <f>E13='№ 2-ИП ТС'!AB53</f>
        <v>0</v>
      </c>
    </row>
    <row r="14" spans="1:12" hidden="1" x14ac:dyDescent="0.2">
      <c r="A14" s="204"/>
      <c r="B14" s="206"/>
      <c r="C14" s="237">
        <f t="shared" si="1"/>
        <v>0</v>
      </c>
      <c r="D14" s="238"/>
      <c r="E14" s="238"/>
      <c r="F14" s="238"/>
      <c r="G14" s="238"/>
      <c r="H14" s="238"/>
      <c r="I14" s="238"/>
      <c r="J14" s="238"/>
      <c r="K14" s="237">
        <f t="shared" si="2"/>
        <v>0</v>
      </c>
    </row>
    <row r="15" spans="1:12" hidden="1" x14ac:dyDescent="0.2">
      <c r="A15" s="204"/>
      <c r="B15" s="206"/>
      <c r="C15" s="237">
        <f t="shared" si="1"/>
        <v>0</v>
      </c>
      <c r="D15" s="238"/>
      <c r="E15" s="238"/>
      <c r="F15" s="238"/>
      <c r="G15" s="238"/>
      <c r="H15" s="238"/>
      <c r="I15" s="238"/>
      <c r="J15" s="238"/>
      <c r="K15" s="237">
        <f t="shared" si="2"/>
        <v>0</v>
      </c>
    </row>
    <row r="16" spans="1:12" hidden="1" x14ac:dyDescent="0.2">
      <c r="A16" s="204"/>
      <c r="B16" s="206"/>
      <c r="C16" s="237">
        <f t="shared" si="1"/>
        <v>0</v>
      </c>
      <c r="D16" s="238"/>
      <c r="E16" s="238"/>
      <c r="F16" s="238"/>
      <c r="G16" s="238"/>
      <c r="H16" s="238"/>
      <c r="I16" s="238"/>
      <c r="J16" s="238"/>
      <c r="K16" s="237">
        <f t="shared" si="2"/>
        <v>0</v>
      </c>
    </row>
    <row r="17" spans="1:15" hidden="1" x14ac:dyDescent="0.2">
      <c r="A17" s="204"/>
      <c r="B17" s="206"/>
      <c r="C17" s="237">
        <f>E17</f>
        <v>0</v>
      </c>
      <c r="D17" s="238"/>
      <c r="E17" s="251"/>
      <c r="F17" s="238"/>
      <c r="G17" s="238"/>
      <c r="H17" s="238"/>
      <c r="I17" s="238"/>
      <c r="J17" s="238"/>
      <c r="K17" s="237">
        <f t="shared" si="2"/>
        <v>0</v>
      </c>
      <c r="M17" s="247"/>
      <c r="N17" s="252"/>
      <c r="O17" s="249"/>
    </row>
    <row r="18" spans="1:15" ht="42.75" x14ac:dyDescent="0.2">
      <c r="A18" s="207" t="s">
        <v>81</v>
      </c>
      <c r="B18" s="208" t="s">
        <v>475</v>
      </c>
      <c r="C18" s="235">
        <f t="shared" si="1"/>
        <v>0</v>
      </c>
      <c r="D18" s="235"/>
      <c r="E18" s="235">
        <f>F18+G18+H18+I18+J18</f>
        <v>0</v>
      </c>
      <c r="F18" s="235">
        <f>SUM(F20:F24)</f>
        <v>0</v>
      </c>
      <c r="G18" s="235">
        <f>SUM(G20:G24)</f>
        <v>0</v>
      </c>
      <c r="H18" s="235">
        <f>SUM(H20:H24)</f>
        <v>0</v>
      </c>
      <c r="I18" s="235">
        <f>SUM(I20:I24)</f>
        <v>0</v>
      </c>
      <c r="J18" s="235">
        <f>SUM(J20:J24)</f>
        <v>0</v>
      </c>
      <c r="K18" s="234">
        <f t="shared" si="2"/>
        <v>0</v>
      </c>
      <c r="O18" s="252"/>
    </row>
    <row r="19" spans="1:15" ht="15" x14ac:dyDescent="0.2">
      <c r="A19" s="39"/>
      <c r="B19" s="41" t="s">
        <v>474</v>
      </c>
      <c r="C19" s="236"/>
      <c r="D19" s="236"/>
      <c r="E19" s="236"/>
      <c r="F19" s="236"/>
      <c r="G19" s="236"/>
      <c r="H19" s="236"/>
      <c r="I19" s="236"/>
      <c r="J19" s="236"/>
      <c r="K19" s="80"/>
    </row>
    <row r="20" spans="1:15" ht="24" hidden="1" x14ac:dyDescent="0.2">
      <c r="A20" s="204"/>
      <c r="B20" s="206" t="str">
        <f>B13</f>
        <v>Модернизация котельной по адресу: Ивановская область г. Заволжск, ул.Спортивная, 1а в части замены пластинчатых сетевых теплообменных аппаратов в количестве 2 штук</v>
      </c>
      <c r="C20" s="237">
        <f>E20</f>
        <v>0</v>
      </c>
      <c r="D20" s="238"/>
      <c r="E20" s="238">
        <f>SUM(F20:J20)</f>
        <v>0</v>
      </c>
      <c r="F20" s="238"/>
      <c r="G20" s="238"/>
      <c r="H20" s="238"/>
      <c r="I20" s="238"/>
      <c r="J20" s="238"/>
      <c r="K20" s="237">
        <f>C20</f>
        <v>0</v>
      </c>
      <c r="L20" t="b">
        <f>E20='№ 2-ИП ТС'!AC53</f>
        <v>1</v>
      </c>
    </row>
    <row r="21" spans="1:15" hidden="1" x14ac:dyDescent="0.2">
      <c r="A21" s="204"/>
      <c r="B21" s="206">
        <f>B14</f>
        <v>0</v>
      </c>
      <c r="C21" s="237">
        <f>E21</f>
        <v>0</v>
      </c>
      <c r="D21" s="238"/>
      <c r="E21" s="238">
        <f>SUM(F21:J21)</f>
        <v>0</v>
      </c>
      <c r="F21" s="238"/>
      <c r="G21" s="238"/>
      <c r="H21" s="238"/>
      <c r="I21" s="238"/>
      <c r="J21" s="238"/>
      <c r="K21" s="237">
        <f>C21</f>
        <v>0</v>
      </c>
    </row>
    <row r="22" spans="1:15" hidden="1" x14ac:dyDescent="0.2">
      <c r="A22" s="204"/>
      <c r="B22" s="206">
        <f>B15</f>
        <v>0</v>
      </c>
      <c r="C22" s="237">
        <f>E22</f>
        <v>0</v>
      </c>
      <c r="D22" s="238"/>
      <c r="E22" s="238">
        <f>SUM(F22:J22)</f>
        <v>0</v>
      </c>
      <c r="F22" s="238"/>
      <c r="G22" s="238"/>
      <c r="H22" s="238"/>
      <c r="I22" s="238"/>
      <c r="J22" s="238"/>
      <c r="K22" s="237">
        <f>C22</f>
        <v>0</v>
      </c>
    </row>
    <row r="23" spans="1:15" hidden="1" x14ac:dyDescent="0.2">
      <c r="A23" s="204"/>
      <c r="B23" s="206">
        <f>B16</f>
        <v>0</v>
      </c>
      <c r="C23" s="237">
        <f>E23</f>
        <v>0</v>
      </c>
      <c r="D23" s="238"/>
      <c r="E23" s="238">
        <f>SUM(F23:J23)</f>
        <v>0</v>
      </c>
      <c r="F23" s="238"/>
      <c r="G23" s="238"/>
      <c r="H23" s="238"/>
      <c r="I23" s="238"/>
      <c r="J23" s="238"/>
      <c r="K23" s="237">
        <f>C23</f>
        <v>0</v>
      </c>
    </row>
    <row r="24" spans="1:15" hidden="1" x14ac:dyDescent="0.2">
      <c r="A24" s="204"/>
      <c r="B24" s="206">
        <f>B17</f>
        <v>0</v>
      </c>
      <c r="C24" s="237">
        <f>E24</f>
        <v>0</v>
      </c>
      <c r="D24" s="238"/>
      <c r="E24" s="238">
        <f>SUM(F24:J24)</f>
        <v>0</v>
      </c>
      <c r="F24" s="238"/>
      <c r="G24" s="238"/>
      <c r="H24" s="238"/>
      <c r="I24" s="238"/>
      <c r="J24" s="238"/>
      <c r="K24" s="237">
        <f>C24</f>
        <v>0</v>
      </c>
      <c r="L24" s="250"/>
    </row>
    <row r="25" spans="1:15" ht="15" x14ac:dyDescent="0.2">
      <c r="A25" s="39" t="s">
        <v>82</v>
      </c>
      <c r="B25" s="41" t="s">
        <v>194</v>
      </c>
      <c r="C25" s="238"/>
      <c r="D25" s="238"/>
      <c r="E25" s="238">
        <f t="shared" ref="E25:E37" si="3">F25+G25+H25+I25+J25</f>
        <v>0</v>
      </c>
      <c r="F25" s="238"/>
      <c r="G25" s="238"/>
      <c r="H25" s="238"/>
      <c r="I25" s="238"/>
      <c r="J25" s="238"/>
      <c r="K25" s="239"/>
    </row>
    <row r="26" spans="1:15" ht="15" x14ac:dyDescent="0.2">
      <c r="A26" s="39" t="s">
        <v>195</v>
      </c>
      <c r="B26" s="41" t="s">
        <v>196</v>
      </c>
      <c r="C26" s="238"/>
      <c r="D26" s="238"/>
      <c r="E26" s="238">
        <f t="shared" si="3"/>
        <v>0</v>
      </c>
      <c r="F26" s="238"/>
      <c r="G26" s="238"/>
      <c r="H26" s="238"/>
      <c r="I26" s="238"/>
      <c r="J26" s="238"/>
      <c r="K26" s="239"/>
    </row>
    <row r="27" spans="1:15" ht="60" x14ac:dyDescent="0.2">
      <c r="A27" s="39" t="s">
        <v>197</v>
      </c>
      <c r="B27" s="40" t="s">
        <v>198</v>
      </c>
      <c r="C27" s="238"/>
      <c r="D27" s="238"/>
      <c r="E27" s="238">
        <f t="shared" si="3"/>
        <v>0</v>
      </c>
      <c r="F27" s="238"/>
      <c r="G27" s="238"/>
      <c r="H27" s="238"/>
      <c r="I27" s="238"/>
      <c r="J27" s="238"/>
      <c r="K27" s="239"/>
    </row>
    <row r="28" spans="1:15" ht="60" x14ac:dyDescent="0.2">
      <c r="A28" s="39" t="s">
        <v>83</v>
      </c>
      <c r="B28" s="40" t="s">
        <v>199</v>
      </c>
      <c r="C28" s="238"/>
      <c r="D28" s="238"/>
      <c r="E28" s="238">
        <f t="shared" si="3"/>
        <v>0</v>
      </c>
      <c r="F28" s="238"/>
      <c r="G28" s="238"/>
      <c r="H28" s="238"/>
      <c r="I28" s="238"/>
      <c r="J28" s="238"/>
      <c r="K28" s="239"/>
    </row>
    <row r="29" spans="1:15" ht="30" x14ac:dyDescent="0.2">
      <c r="A29" s="39" t="s">
        <v>200</v>
      </c>
      <c r="B29" s="40" t="s">
        <v>201</v>
      </c>
      <c r="C29" s="238"/>
      <c r="D29" s="238"/>
      <c r="E29" s="238">
        <f t="shared" si="3"/>
        <v>0</v>
      </c>
      <c r="F29" s="238"/>
      <c r="G29" s="238"/>
      <c r="H29" s="238"/>
      <c r="I29" s="238"/>
      <c r="J29" s="238"/>
      <c r="K29" s="239"/>
    </row>
    <row r="30" spans="1:15" ht="28.5" x14ac:dyDescent="0.2">
      <c r="A30" s="36" t="s">
        <v>84</v>
      </c>
      <c r="B30" s="38" t="s">
        <v>202</v>
      </c>
      <c r="C30" s="240"/>
      <c r="D30" s="240"/>
      <c r="E30" s="238">
        <f t="shared" si="3"/>
        <v>0</v>
      </c>
      <c r="F30" s="240"/>
      <c r="G30" s="240"/>
      <c r="H30" s="240"/>
      <c r="I30" s="240"/>
      <c r="J30" s="240"/>
      <c r="K30" s="239"/>
    </row>
    <row r="31" spans="1:15" ht="14.25" x14ac:dyDescent="0.2">
      <c r="A31" s="36">
        <v>3</v>
      </c>
      <c r="B31" s="38" t="s">
        <v>203</v>
      </c>
      <c r="C31" s="240">
        <f>C32+C33+C35</f>
        <v>10106.5</v>
      </c>
      <c r="D31" s="240">
        <f>D32+D33+D35</f>
        <v>0</v>
      </c>
      <c r="E31" s="257">
        <f t="shared" si="3"/>
        <v>10106.5</v>
      </c>
      <c r="F31" s="240">
        <f t="shared" ref="F31:K31" si="4">F32+F33+F35</f>
        <v>0</v>
      </c>
      <c r="G31" s="240">
        <f t="shared" si="4"/>
        <v>10106.5</v>
      </c>
      <c r="H31" s="240">
        <f t="shared" si="4"/>
        <v>0</v>
      </c>
      <c r="I31" s="240">
        <f t="shared" si="4"/>
        <v>0</v>
      </c>
      <c r="J31" s="240">
        <f t="shared" si="4"/>
        <v>0</v>
      </c>
      <c r="K31" s="240">
        <f t="shared" si="4"/>
        <v>0</v>
      </c>
    </row>
    <row r="32" spans="1:15" ht="15" x14ac:dyDescent="0.2">
      <c r="A32" s="61" t="s">
        <v>204</v>
      </c>
      <c r="B32" s="42" t="s">
        <v>205</v>
      </c>
      <c r="C32" s="238"/>
      <c r="D32" s="238"/>
      <c r="E32" s="238">
        <f t="shared" si="3"/>
        <v>0</v>
      </c>
      <c r="F32" s="238"/>
      <c r="G32" s="238"/>
      <c r="H32" s="238"/>
      <c r="I32" s="238"/>
      <c r="J32" s="238"/>
      <c r="K32" s="239"/>
    </row>
    <row r="33" spans="1:12" ht="15" x14ac:dyDescent="0.2">
      <c r="A33" s="61" t="s">
        <v>206</v>
      </c>
      <c r="B33" s="42" t="s">
        <v>207</v>
      </c>
      <c r="C33" s="238">
        <f>E33</f>
        <v>10106.5</v>
      </c>
      <c r="D33" s="238"/>
      <c r="E33" s="238">
        <f t="shared" si="3"/>
        <v>10106.5</v>
      </c>
      <c r="F33" s="238"/>
      <c r="G33" s="238">
        <f>'№ 2-ИП ТС'!W71</f>
        <v>10106.5</v>
      </c>
      <c r="H33" s="238"/>
      <c r="I33" s="238"/>
      <c r="J33" s="238"/>
      <c r="K33" s="239">
        <f>F33</f>
        <v>0</v>
      </c>
    </row>
    <row r="34" spans="1:12" ht="25.5" x14ac:dyDescent="0.2">
      <c r="A34" s="61"/>
      <c r="B34" s="258" t="str">
        <f>'№ 2-ИП ТС'!B53</f>
        <v>Модернизация котельной по адресу: Ивановская область г. Заволжск, ул.Спортивная, 1а в части замены пластинчатых сетевых теплообменных аппаратов в количестве 2 штук</v>
      </c>
      <c r="C34" s="238">
        <f>C33</f>
        <v>10106.5</v>
      </c>
      <c r="D34" s="238"/>
      <c r="E34" s="238">
        <f>E33</f>
        <v>10106.5</v>
      </c>
      <c r="F34" s="238"/>
      <c r="G34" s="238">
        <f>G33</f>
        <v>10106.5</v>
      </c>
      <c r="H34" s="238"/>
      <c r="I34" s="238"/>
      <c r="J34" s="238"/>
      <c r="K34" s="239">
        <f>K33</f>
        <v>0</v>
      </c>
    </row>
    <row r="35" spans="1:12" ht="15" x14ac:dyDescent="0.2">
      <c r="A35" s="61" t="s">
        <v>208</v>
      </c>
      <c r="B35" s="42" t="s">
        <v>209</v>
      </c>
      <c r="C35" s="238"/>
      <c r="D35" s="238"/>
      <c r="E35" s="238">
        <f t="shared" si="3"/>
        <v>0</v>
      </c>
      <c r="F35" s="238"/>
      <c r="G35" s="238"/>
      <c r="H35" s="238"/>
      <c r="I35" s="238"/>
      <c r="J35" s="238"/>
      <c r="K35" s="239"/>
    </row>
    <row r="36" spans="1:12" ht="75" x14ac:dyDescent="0.2">
      <c r="A36" s="61" t="s">
        <v>210</v>
      </c>
      <c r="B36" s="42" t="s">
        <v>211</v>
      </c>
      <c r="C36" s="241"/>
      <c r="D36" s="238"/>
      <c r="E36" s="238">
        <f t="shared" si="3"/>
        <v>0</v>
      </c>
      <c r="F36" s="238"/>
      <c r="G36" s="238"/>
      <c r="H36" s="238"/>
      <c r="I36" s="238"/>
      <c r="J36" s="238"/>
      <c r="K36" s="239"/>
    </row>
    <row r="37" spans="1:12" ht="15" x14ac:dyDescent="0.2">
      <c r="A37" s="61" t="s">
        <v>212</v>
      </c>
      <c r="B37" s="42" t="s">
        <v>213</v>
      </c>
      <c r="C37" s="241"/>
      <c r="D37" s="238"/>
      <c r="E37" s="238">
        <f t="shared" si="3"/>
        <v>0</v>
      </c>
      <c r="F37" s="238"/>
      <c r="G37" s="238"/>
      <c r="H37" s="238"/>
      <c r="I37" s="238"/>
      <c r="J37" s="238"/>
      <c r="K37" s="239"/>
    </row>
    <row r="38" spans="1:12" ht="37.5" customHeight="1" x14ac:dyDescent="0.2">
      <c r="A38" s="37"/>
      <c r="B38" s="256" t="s">
        <v>214</v>
      </c>
      <c r="C38" s="43"/>
      <c r="D38" s="43"/>
      <c r="E38" s="43"/>
      <c r="F38" s="44"/>
      <c r="G38" s="45"/>
      <c r="H38" s="44"/>
      <c r="I38" s="44"/>
      <c r="J38" s="44"/>
      <c r="K38" s="44"/>
      <c r="L38" s="43"/>
    </row>
  </sheetData>
  <mergeCells count="8">
    <mergeCell ref="A5:K5"/>
    <mergeCell ref="C7:D7"/>
    <mergeCell ref="A6:A8"/>
    <mergeCell ref="E7:E8"/>
    <mergeCell ref="F7:J7"/>
    <mergeCell ref="B6:B8"/>
    <mergeCell ref="K6:K8"/>
    <mergeCell ref="C6:J6"/>
  </mergeCells>
  <pageMargins left="0.70866099999999987" right="0.70866099999999987" top="0.748031" bottom="0.748031" header="0.31496099999999999" footer="0.31496099999999999"/>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78"/>
  <sheetViews>
    <sheetView tabSelected="1" view="pageBreakPreview" zoomScale="80" zoomScaleNormal="80" zoomScaleSheetLayoutView="80" workbookViewId="0">
      <pane xSplit="2" ySplit="14" topLeftCell="C15" activePane="bottomRight" state="frozen"/>
      <selection pane="topRight" activeCell="C1" sqref="C1"/>
      <selection pane="bottomLeft" activeCell="A11" sqref="A11"/>
      <selection pane="bottomRight" activeCell="L4" sqref="L4"/>
    </sheetView>
  </sheetViews>
  <sheetFormatPr defaultRowHeight="15.75" customHeight="1" x14ac:dyDescent="0.25"/>
  <cols>
    <col min="1" max="1" width="6" style="209" customWidth="1"/>
    <col min="2" max="2" width="69.42578125" style="209" customWidth="1"/>
    <col min="3" max="3" width="24.7109375" style="209" customWidth="1"/>
    <col min="4" max="4" width="15.28515625" style="209" customWidth="1"/>
    <col min="5" max="5" width="13.28515625" style="209" customWidth="1"/>
    <col min="6" max="6" width="11.28515625" style="209" bestFit="1" customWidth="1"/>
    <col min="7" max="7" width="12.42578125" style="209" customWidth="1"/>
    <col min="8" max="8" width="11.28515625" style="209" customWidth="1"/>
    <col min="9" max="9" width="12.140625" style="209" customWidth="1"/>
    <col min="10" max="10" width="11.5703125" style="209" customWidth="1"/>
    <col min="11" max="11" width="11" style="209" bestFit="1" customWidth="1"/>
    <col min="12" max="12" width="14.28515625" style="209" customWidth="1"/>
    <col min="13" max="13" width="9.140625" style="209" customWidth="1"/>
    <col min="14" max="18" width="16.42578125" style="209" customWidth="1"/>
    <col min="19" max="19" width="16.7109375" style="209" customWidth="1"/>
    <col min="20" max="251" width="9.140625" style="209" customWidth="1"/>
  </cols>
  <sheetData>
    <row r="1" spans="1:12" ht="15.75" customHeight="1" x14ac:dyDescent="0.25">
      <c r="H1" s="359"/>
      <c r="I1" s="359"/>
      <c r="J1" s="359"/>
      <c r="K1" s="359"/>
      <c r="L1" s="360" t="s">
        <v>601</v>
      </c>
    </row>
    <row r="2" spans="1:12" ht="15.75" customHeight="1" x14ac:dyDescent="0.25">
      <c r="L2" s="352" t="s">
        <v>591</v>
      </c>
    </row>
    <row r="3" spans="1:12" ht="15.75" customHeight="1" x14ac:dyDescent="0.25">
      <c r="L3" s="354" t="s">
        <v>602</v>
      </c>
    </row>
    <row r="4" spans="1:12" ht="15.75" customHeight="1" x14ac:dyDescent="0.25">
      <c r="L4" s="352"/>
    </row>
    <row r="5" spans="1:12" ht="15.75" customHeight="1" x14ac:dyDescent="0.25">
      <c r="L5" s="353" t="s">
        <v>466</v>
      </c>
    </row>
    <row r="7" spans="1:12" x14ac:dyDescent="0.25">
      <c r="A7" s="480" t="s">
        <v>477</v>
      </c>
      <c r="B7" s="480"/>
      <c r="C7" s="480"/>
      <c r="D7" s="480"/>
      <c r="E7" s="480"/>
      <c r="F7" s="480"/>
      <c r="G7" s="480"/>
      <c r="H7" s="480"/>
      <c r="I7" s="480"/>
      <c r="J7" s="480"/>
      <c r="K7" s="480"/>
      <c r="L7" s="480"/>
    </row>
    <row r="8" spans="1:12" x14ac:dyDescent="0.25">
      <c r="A8" s="481" t="s">
        <v>513</v>
      </c>
      <c r="B8" s="481"/>
      <c r="C8" s="481"/>
      <c r="D8" s="481"/>
      <c r="E8" s="481"/>
      <c r="F8" s="481"/>
      <c r="G8" s="481"/>
      <c r="H8" s="481"/>
      <c r="I8" s="481"/>
      <c r="J8" s="481"/>
      <c r="K8" s="481"/>
      <c r="L8" s="481"/>
    </row>
    <row r="9" spans="1:12" s="210" customFormat="1" x14ac:dyDescent="0.25">
      <c r="A9" s="482" t="s">
        <v>22</v>
      </c>
      <c r="B9" s="482"/>
      <c r="C9" s="482"/>
      <c r="D9" s="482"/>
      <c r="E9" s="482"/>
      <c r="F9" s="482"/>
      <c r="G9" s="482"/>
      <c r="H9" s="482"/>
      <c r="I9" s="482"/>
      <c r="J9" s="482"/>
      <c r="K9" s="482"/>
      <c r="L9" s="482"/>
    </row>
    <row r="11" spans="1:12" ht="38.25" customHeight="1" x14ac:dyDescent="0.25">
      <c r="A11" s="483" t="s">
        <v>61</v>
      </c>
      <c r="B11" s="483" t="s">
        <v>478</v>
      </c>
      <c r="C11" s="478" t="s">
        <v>593</v>
      </c>
      <c r="D11" s="479"/>
      <c r="E11" s="479"/>
      <c r="F11" s="479"/>
      <c r="G11" s="479"/>
      <c r="H11" s="479"/>
      <c r="I11" s="479"/>
      <c r="J11" s="479"/>
      <c r="K11" s="479"/>
      <c r="L11" s="483" t="s">
        <v>594</v>
      </c>
    </row>
    <row r="12" spans="1:12" ht="111.6" customHeight="1" x14ac:dyDescent="0.25">
      <c r="A12" s="483"/>
      <c r="B12" s="483"/>
      <c r="C12" s="484" t="s">
        <v>479</v>
      </c>
      <c r="D12" s="485"/>
      <c r="E12" s="483" t="s">
        <v>2</v>
      </c>
      <c r="F12" s="474" t="s">
        <v>480</v>
      </c>
      <c r="G12" s="475"/>
      <c r="H12" s="475"/>
      <c r="I12" s="475"/>
      <c r="J12" s="475"/>
      <c r="K12" s="475"/>
      <c r="L12" s="483"/>
    </row>
    <row r="13" spans="1:12" x14ac:dyDescent="0.25">
      <c r="A13" s="483"/>
      <c r="B13" s="483"/>
      <c r="C13" s="483" t="s">
        <v>511</v>
      </c>
      <c r="D13" s="483" t="s">
        <v>192</v>
      </c>
      <c r="E13" s="483"/>
      <c r="F13" s="476"/>
      <c r="G13" s="477"/>
      <c r="H13" s="477"/>
      <c r="I13" s="477"/>
      <c r="J13" s="477"/>
      <c r="K13" s="477"/>
      <c r="L13" s="483"/>
    </row>
    <row r="14" spans="1:12" ht="18.75" x14ac:dyDescent="0.25">
      <c r="A14" s="483"/>
      <c r="B14" s="483"/>
      <c r="C14" s="483"/>
      <c r="D14" s="483"/>
      <c r="E14" s="483"/>
      <c r="F14" s="264">
        <v>2024</v>
      </c>
      <c r="G14" s="264">
        <v>2025</v>
      </c>
      <c r="H14" s="264">
        <v>2026</v>
      </c>
      <c r="I14" s="264">
        <v>2027</v>
      </c>
      <c r="J14" s="264">
        <v>2028</v>
      </c>
      <c r="K14" s="264">
        <v>2029</v>
      </c>
      <c r="L14" s="483"/>
    </row>
    <row r="15" spans="1:12" x14ac:dyDescent="0.25">
      <c r="A15" s="211">
        <v>1</v>
      </c>
      <c r="B15" s="211">
        <v>2</v>
      </c>
      <c r="C15" s="211">
        <v>3</v>
      </c>
      <c r="D15" s="211">
        <v>4</v>
      </c>
      <c r="E15" s="211">
        <v>5</v>
      </c>
      <c r="F15" s="211">
        <v>6</v>
      </c>
      <c r="G15" s="211">
        <f>F15+1</f>
        <v>7</v>
      </c>
      <c r="H15" s="211">
        <f t="shared" ref="H15:K15" si="0">G15+1</f>
        <v>8</v>
      </c>
      <c r="I15" s="211">
        <f t="shared" si="0"/>
        <v>9</v>
      </c>
      <c r="J15" s="211">
        <f t="shared" si="0"/>
        <v>10</v>
      </c>
      <c r="K15" s="211">
        <f t="shared" si="0"/>
        <v>11</v>
      </c>
      <c r="L15" s="211">
        <v>12</v>
      </c>
    </row>
    <row r="16" spans="1:12" x14ac:dyDescent="0.25">
      <c r="A16" s="471" t="s">
        <v>478</v>
      </c>
      <c r="B16" s="472"/>
      <c r="C16" s="472"/>
      <c r="D16" s="472"/>
      <c r="E16" s="472"/>
      <c r="F16" s="472"/>
      <c r="G16" s="472"/>
      <c r="H16" s="472"/>
      <c r="I16" s="472"/>
      <c r="J16" s="472"/>
      <c r="K16" s="472"/>
      <c r="L16" s="473"/>
    </row>
    <row r="17" spans="1:13" x14ac:dyDescent="0.25">
      <c r="A17" s="220">
        <v>1</v>
      </c>
      <c r="B17" s="221" t="s">
        <v>481</v>
      </c>
      <c r="C17" s="320">
        <f t="shared" ref="C17:K17" si="1">C18+C27+C36+C39+C40</f>
        <v>4416.5230000000001</v>
      </c>
      <c r="D17" s="320">
        <f t="shared" si="1"/>
        <v>0</v>
      </c>
      <c r="E17" s="320">
        <f t="shared" si="1"/>
        <v>4416.5230000000001</v>
      </c>
      <c r="F17" s="320">
        <f t="shared" si="1"/>
        <v>0</v>
      </c>
      <c r="G17" s="320">
        <f t="shared" si="1"/>
        <v>4416.5230000000001</v>
      </c>
      <c r="H17" s="320">
        <f t="shared" si="1"/>
        <v>0</v>
      </c>
      <c r="I17" s="320">
        <f t="shared" si="1"/>
        <v>0</v>
      </c>
      <c r="J17" s="320">
        <f t="shared" si="1"/>
        <v>0</v>
      </c>
      <c r="K17" s="320">
        <f t="shared" si="1"/>
        <v>0</v>
      </c>
      <c r="L17" s="320"/>
      <c r="M17" s="323"/>
    </row>
    <row r="18" spans="1:13" ht="31.5" x14ac:dyDescent="0.25">
      <c r="A18" s="223" t="s">
        <v>482</v>
      </c>
      <c r="B18" s="224" t="s">
        <v>483</v>
      </c>
      <c r="C18" s="222">
        <f>SUM(C20:C26)</f>
        <v>4416.5230000000001</v>
      </c>
      <c r="D18" s="222">
        <v>0</v>
      </c>
      <c r="E18" s="222">
        <f>SUM(E24:E26)</f>
        <v>4416.5230000000001</v>
      </c>
      <c r="F18" s="222">
        <f t="shared" ref="F18:K18" si="2">SUM(F24:F26)</f>
        <v>0</v>
      </c>
      <c r="G18" s="222">
        <f t="shared" si="2"/>
        <v>4416.5230000000001</v>
      </c>
      <c r="H18" s="222">
        <f t="shared" si="2"/>
        <v>0</v>
      </c>
      <c r="I18" s="222">
        <f t="shared" si="2"/>
        <v>0</v>
      </c>
      <c r="J18" s="222">
        <f t="shared" si="2"/>
        <v>0</v>
      </c>
      <c r="K18" s="222">
        <f t="shared" si="2"/>
        <v>0</v>
      </c>
      <c r="L18" s="320"/>
    </row>
    <row r="19" spans="1:13" x14ac:dyDescent="0.25">
      <c r="A19" s="214"/>
      <c r="B19" s="41" t="s">
        <v>474</v>
      </c>
      <c r="C19" s="213"/>
      <c r="D19" s="213">
        <v>0</v>
      </c>
      <c r="E19" s="213">
        <f>F19+G19+H19+I19+J19+K19</f>
        <v>0</v>
      </c>
      <c r="F19" s="213"/>
      <c r="G19" s="213"/>
      <c r="H19" s="213"/>
      <c r="I19" s="213"/>
      <c r="J19" s="213"/>
      <c r="K19" s="213"/>
      <c r="L19" s="321"/>
    </row>
    <row r="20" spans="1:13" ht="24" hidden="1" x14ac:dyDescent="0.25">
      <c r="A20" s="217"/>
      <c r="B20" s="218" t="s">
        <v>467</v>
      </c>
      <c r="C20" s="219">
        <f t="shared" ref="C20:C25" si="3">E20</f>
        <v>0</v>
      </c>
      <c r="D20" s="219">
        <v>0</v>
      </c>
      <c r="E20" s="219">
        <f>SUM(F20:K20)</f>
        <v>0</v>
      </c>
      <c r="F20" s="219"/>
      <c r="G20" s="219"/>
      <c r="H20" s="219"/>
      <c r="I20" s="219"/>
      <c r="J20" s="219"/>
      <c r="K20" s="219"/>
      <c r="L20" s="322"/>
    </row>
    <row r="21" spans="1:13" ht="36" hidden="1" x14ac:dyDescent="0.25">
      <c r="A21" s="217"/>
      <c r="B21" s="218" t="s">
        <v>468</v>
      </c>
      <c r="C21" s="219">
        <f t="shared" si="3"/>
        <v>0</v>
      </c>
      <c r="D21" s="219">
        <v>0</v>
      </c>
      <c r="E21" s="219">
        <f>SUM(F21:K21)</f>
        <v>0</v>
      </c>
      <c r="F21" s="219">
        <f>'№ 5-ИП ТС_1'!F14</f>
        <v>0</v>
      </c>
      <c r="G21" s="219"/>
      <c r="H21" s="219"/>
      <c r="I21" s="219"/>
      <c r="J21" s="219"/>
      <c r="K21" s="219"/>
      <c r="L21" s="322"/>
    </row>
    <row r="22" spans="1:13" ht="36" hidden="1" x14ac:dyDescent="0.25">
      <c r="A22" s="217"/>
      <c r="B22" s="218" t="s">
        <v>469</v>
      </c>
      <c r="C22" s="219">
        <f t="shared" si="3"/>
        <v>0</v>
      </c>
      <c r="D22" s="219">
        <v>0</v>
      </c>
      <c r="E22" s="219">
        <f>SUM(F22:K22)</f>
        <v>0</v>
      </c>
      <c r="F22" s="219">
        <f>'№ 5-ИП ТС_1'!F15</f>
        <v>0</v>
      </c>
      <c r="G22" s="219"/>
      <c r="H22" s="219"/>
      <c r="I22" s="219"/>
      <c r="J22" s="219"/>
      <c r="K22" s="219"/>
      <c r="L22" s="322"/>
    </row>
    <row r="23" spans="1:13" ht="36" hidden="1" x14ac:dyDescent="0.25">
      <c r="A23" s="217"/>
      <c r="B23" s="218" t="s">
        <v>470</v>
      </c>
      <c r="C23" s="219">
        <f t="shared" si="3"/>
        <v>0</v>
      </c>
      <c r="D23" s="219">
        <v>0</v>
      </c>
      <c r="E23" s="219">
        <f>SUM(F23:K23)</f>
        <v>0</v>
      </c>
      <c r="F23" s="219">
        <f>'№ 5-ИП ТС_1'!F16</f>
        <v>0</v>
      </c>
      <c r="G23" s="219"/>
      <c r="H23" s="219"/>
      <c r="I23" s="219"/>
      <c r="J23" s="219"/>
      <c r="K23" s="219"/>
      <c r="L23" s="322"/>
    </row>
    <row r="24" spans="1:13" ht="36" hidden="1" x14ac:dyDescent="0.25">
      <c r="A24" s="217"/>
      <c r="B24" s="218" t="s">
        <v>471</v>
      </c>
      <c r="C24" s="219">
        <f t="shared" si="3"/>
        <v>0</v>
      </c>
      <c r="D24" s="219">
        <v>0</v>
      </c>
      <c r="E24" s="219">
        <f>SUM(F24:K24)</f>
        <v>0</v>
      </c>
      <c r="F24" s="219">
        <f>'№ 5-ИП ТС_1'!F17</f>
        <v>0</v>
      </c>
      <c r="G24" s="219"/>
      <c r="H24" s="219"/>
      <c r="I24" s="219"/>
      <c r="J24" s="219"/>
      <c r="K24" s="219"/>
      <c r="L24" s="322"/>
    </row>
    <row r="25" spans="1:13" ht="24" x14ac:dyDescent="0.25">
      <c r="A25" s="217"/>
      <c r="B25" s="218" t="str">
        <f>'№ 2-ИП ТС'!B53</f>
        <v>Модернизация котельной по адресу: Ивановская область г. Заволжск, ул.Спортивная, 1а в части замены пластинчатых сетевых теплообменных аппаратов в количестве 2 штук</v>
      </c>
      <c r="C25" s="219">
        <f t="shared" si="3"/>
        <v>4416.5230000000001</v>
      </c>
      <c r="D25" s="219">
        <v>0</v>
      </c>
      <c r="E25" s="219">
        <f>F25+G25+H25+I25+J25+K25</f>
        <v>4416.5230000000001</v>
      </c>
      <c r="F25" s="219">
        <f>F53</f>
        <v>0</v>
      </c>
      <c r="G25" s="219">
        <f>E53</f>
        <v>4416.5230000000001</v>
      </c>
      <c r="H25" s="219">
        <v>0</v>
      </c>
      <c r="I25" s="219">
        <v>0</v>
      </c>
      <c r="J25" s="219">
        <v>0</v>
      </c>
      <c r="K25" s="219">
        <v>0</v>
      </c>
      <c r="L25" s="322" t="s">
        <v>576</v>
      </c>
    </row>
    <row r="26" spans="1:13" hidden="1" x14ac:dyDescent="0.25">
      <c r="A26" s="217"/>
      <c r="B26" s="328"/>
      <c r="C26" s="219"/>
      <c r="D26" s="219"/>
      <c r="E26" s="219"/>
      <c r="F26" s="219"/>
      <c r="G26" s="219"/>
      <c r="H26" s="219"/>
      <c r="I26" s="219"/>
      <c r="J26" s="219"/>
      <c r="K26" s="219"/>
      <c r="L26" s="322"/>
    </row>
    <row r="27" spans="1:13" ht="47.25" x14ac:dyDescent="0.25">
      <c r="A27" s="223" t="s">
        <v>484</v>
      </c>
      <c r="B27" s="224" t="s">
        <v>485</v>
      </c>
      <c r="C27" s="222">
        <f>SUM(C29:C35)</f>
        <v>0</v>
      </c>
      <c r="D27" s="222">
        <v>0</v>
      </c>
      <c r="E27" s="222">
        <f>F27+G27+H27+I27+J27+K27</f>
        <v>0</v>
      </c>
      <c r="F27" s="222">
        <f t="shared" ref="F27:K27" si="4">SUM(F29:F35)</f>
        <v>0</v>
      </c>
      <c r="G27" s="222">
        <f t="shared" si="4"/>
        <v>0</v>
      </c>
      <c r="H27" s="222">
        <f t="shared" si="4"/>
        <v>0</v>
      </c>
      <c r="I27" s="222">
        <f t="shared" si="4"/>
        <v>0</v>
      </c>
      <c r="J27" s="222">
        <f t="shared" si="4"/>
        <v>0</v>
      </c>
      <c r="K27" s="222">
        <f t="shared" si="4"/>
        <v>0</v>
      </c>
      <c r="L27" s="320"/>
    </row>
    <row r="28" spans="1:13" x14ac:dyDescent="0.25">
      <c r="A28" s="214"/>
      <c r="B28" s="41" t="s">
        <v>474</v>
      </c>
      <c r="C28" s="213"/>
      <c r="D28" s="219"/>
      <c r="E28" s="213"/>
      <c r="F28" s="213"/>
      <c r="G28" s="213"/>
      <c r="H28" s="213"/>
      <c r="I28" s="213"/>
      <c r="J28" s="213"/>
      <c r="K28" s="213"/>
      <c r="L28" s="321"/>
    </row>
    <row r="29" spans="1:13" ht="24" hidden="1" x14ac:dyDescent="0.25">
      <c r="A29" s="217"/>
      <c r="B29" s="218" t="s">
        <v>467</v>
      </c>
      <c r="C29" s="219">
        <f t="shared" ref="C29:C33" si="5">E29</f>
        <v>0</v>
      </c>
      <c r="D29" s="219"/>
      <c r="E29" s="219"/>
      <c r="F29" s="219"/>
      <c r="G29" s="219"/>
      <c r="H29" s="219"/>
      <c r="I29" s="219"/>
      <c r="J29" s="219"/>
      <c r="K29" s="219"/>
      <c r="L29" s="322"/>
    </row>
    <row r="30" spans="1:13" ht="36" hidden="1" x14ac:dyDescent="0.25">
      <c r="A30" s="217"/>
      <c r="B30" s="218" t="s">
        <v>468</v>
      </c>
      <c r="C30" s="219">
        <f t="shared" si="5"/>
        <v>0</v>
      </c>
      <c r="D30" s="219"/>
      <c r="E30" s="219"/>
      <c r="F30" s="219">
        <f>'№ 5-ИП ТС_1'!F21</f>
        <v>0</v>
      </c>
      <c r="G30" s="219"/>
      <c r="H30" s="219"/>
      <c r="I30" s="219"/>
      <c r="J30" s="219"/>
      <c r="K30" s="219"/>
      <c r="L30" s="322"/>
    </row>
    <row r="31" spans="1:13" ht="36" hidden="1" x14ac:dyDescent="0.25">
      <c r="A31" s="217"/>
      <c r="B31" s="218" t="s">
        <v>469</v>
      </c>
      <c r="C31" s="219">
        <f t="shared" si="5"/>
        <v>0</v>
      </c>
      <c r="D31" s="219"/>
      <c r="E31" s="219"/>
      <c r="F31" s="219">
        <f>'№ 5-ИП ТС_1'!F22</f>
        <v>0</v>
      </c>
      <c r="G31" s="219"/>
      <c r="H31" s="219"/>
      <c r="I31" s="219"/>
      <c r="J31" s="219"/>
      <c r="K31" s="219"/>
      <c r="L31" s="322"/>
    </row>
    <row r="32" spans="1:13" ht="36" hidden="1" x14ac:dyDescent="0.25">
      <c r="A32" s="217"/>
      <c r="B32" s="218" t="s">
        <v>470</v>
      </c>
      <c r="C32" s="219">
        <f t="shared" si="5"/>
        <v>0</v>
      </c>
      <c r="D32" s="219"/>
      <c r="E32" s="219"/>
      <c r="F32" s="219">
        <f>'№ 5-ИП ТС_1'!F23</f>
        <v>0</v>
      </c>
      <c r="G32" s="219"/>
      <c r="H32" s="219"/>
      <c r="I32" s="219"/>
      <c r="J32" s="219"/>
      <c r="K32" s="219"/>
      <c r="L32" s="322"/>
    </row>
    <row r="33" spans="1:15" ht="36" hidden="1" x14ac:dyDescent="0.25">
      <c r="A33" s="217"/>
      <c r="B33" s="218" t="s">
        <v>471</v>
      </c>
      <c r="C33" s="219">
        <f t="shared" si="5"/>
        <v>0</v>
      </c>
      <c r="D33" s="219"/>
      <c r="E33" s="219"/>
      <c r="F33" s="219">
        <f>'№ 5-ИП ТС_1'!F24</f>
        <v>0</v>
      </c>
      <c r="G33" s="219"/>
      <c r="H33" s="219"/>
      <c r="I33" s="219"/>
      <c r="J33" s="219"/>
      <c r="K33" s="219"/>
      <c r="L33" s="322"/>
    </row>
    <row r="34" spans="1:15" ht="24" hidden="1" x14ac:dyDescent="0.25">
      <c r="A34" s="217"/>
      <c r="B34" s="218" t="str">
        <f>B25</f>
        <v>Модернизация котельной по адресу: Ивановская область г. Заволжск, ул.Спортивная, 1а в части замены пластинчатых сетевых теплообменных аппаратов в количестве 2 штук</v>
      </c>
      <c r="C34" s="219">
        <f>E34</f>
        <v>0</v>
      </c>
      <c r="D34" s="219"/>
      <c r="E34" s="219"/>
      <c r="F34" s="219">
        <f>F61</f>
        <v>0</v>
      </c>
      <c r="G34" s="219">
        <v>0</v>
      </c>
      <c r="H34" s="219">
        <v>0</v>
      </c>
      <c r="I34" s="219">
        <v>0</v>
      </c>
      <c r="J34" s="219">
        <v>0</v>
      </c>
      <c r="K34" s="219">
        <v>0</v>
      </c>
      <c r="L34" s="322" t="s">
        <v>576</v>
      </c>
    </row>
    <row r="35" spans="1:15" hidden="1" x14ac:dyDescent="0.25">
      <c r="A35" s="217"/>
      <c r="B35" s="328"/>
      <c r="C35" s="219"/>
      <c r="D35" s="219"/>
      <c r="E35" s="219"/>
      <c r="F35" s="219"/>
      <c r="G35" s="219"/>
      <c r="H35" s="219"/>
      <c r="I35" s="219"/>
      <c r="J35" s="219"/>
      <c r="K35" s="219"/>
      <c r="L35" s="322"/>
    </row>
    <row r="36" spans="1:15" x14ac:dyDescent="0.25">
      <c r="A36" s="214" t="s">
        <v>486</v>
      </c>
      <c r="B36" s="215" t="s">
        <v>194</v>
      </c>
      <c r="C36" s="213"/>
      <c r="D36" s="219"/>
      <c r="E36" s="213"/>
      <c r="F36" s="213"/>
      <c r="G36" s="213"/>
      <c r="H36" s="213"/>
      <c r="I36" s="213"/>
      <c r="J36" s="213"/>
      <c r="K36" s="213"/>
      <c r="L36" s="321"/>
    </row>
    <row r="37" spans="1:15" ht="31.5" hidden="1" x14ac:dyDescent="0.25">
      <c r="A37" s="214" t="s">
        <v>10</v>
      </c>
      <c r="B37" s="216" t="s">
        <v>487</v>
      </c>
      <c r="C37" s="213"/>
      <c r="D37" s="219"/>
      <c r="E37" s="213"/>
      <c r="F37" s="213"/>
      <c r="G37" s="213"/>
      <c r="H37" s="213"/>
      <c r="I37" s="213"/>
      <c r="J37" s="213"/>
      <c r="K37" s="213"/>
      <c r="L37" s="321"/>
    </row>
    <row r="38" spans="1:15" ht="78.75" hidden="1" x14ac:dyDescent="0.25">
      <c r="A38" s="214" t="s">
        <v>11</v>
      </c>
      <c r="B38" s="216" t="s">
        <v>488</v>
      </c>
      <c r="C38" s="213"/>
      <c r="D38" s="219"/>
      <c r="E38" s="213"/>
      <c r="F38" s="213"/>
      <c r="G38" s="213"/>
      <c r="H38" s="213"/>
      <c r="I38" s="213"/>
      <c r="J38" s="213"/>
      <c r="K38" s="213"/>
      <c r="L38" s="321"/>
    </row>
    <row r="39" spans="1:15" ht="63" x14ac:dyDescent="0.25">
      <c r="A39" s="214" t="s">
        <v>489</v>
      </c>
      <c r="B39" s="215" t="s">
        <v>490</v>
      </c>
      <c r="C39" s="213"/>
      <c r="D39" s="219"/>
      <c r="E39" s="213"/>
      <c r="F39" s="213"/>
      <c r="G39" s="213"/>
      <c r="H39" s="213"/>
      <c r="I39" s="213"/>
      <c r="J39" s="213"/>
      <c r="K39" s="213"/>
      <c r="L39" s="321"/>
    </row>
    <row r="40" spans="1:15" ht="31.5" x14ac:dyDescent="0.25">
      <c r="A40" s="214" t="s">
        <v>491</v>
      </c>
      <c r="B40" s="215" t="s">
        <v>492</v>
      </c>
      <c r="C40" s="213"/>
      <c r="D40" s="219"/>
      <c r="E40" s="213"/>
      <c r="F40" s="213"/>
      <c r="G40" s="213"/>
      <c r="H40" s="213"/>
      <c r="I40" s="213"/>
      <c r="J40" s="213"/>
      <c r="K40" s="213"/>
      <c r="L40" s="321"/>
    </row>
    <row r="41" spans="1:15" ht="31.5" x14ac:dyDescent="0.25">
      <c r="A41" s="211">
        <v>2</v>
      </c>
      <c r="B41" s="212" t="s">
        <v>493</v>
      </c>
      <c r="C41" s="213">
        <f>E41</f>
        <v>5689.9769999999999</v>
      </c>
      <c r="D41" s="219">
        <v>0</v>
      </c>
      <c r="E41" s="213">
        <f>F41+G41+H41+I41+J41+K41</f>
        <v>5689.9769999999999</v>
      </c>
      <c r="F41" s="213">
        <v>0</v>
      </c>
      <c r="G41" s="213">
        <f>'№ 2-ИП ТС'!W54-G25</f>
        <v>5689.9769999999999</v>
      </c>
      <c r="H41" s="213">
        <v>0</v>
      </c>
      <c r="I41" s="213">
        <v>0</v>
      </c>
      <c r="J41" s="213">
        <v>0</v>
      </c>
      <c r="K41" s="213">
        <v>0</v>
      </c>
      <c r="L41" s="321" t="s">
        <v>576</v>
      </c>
    </row>
    <row r="42" spans="1:15" x14ac:dyDescent="0.25">
      <c r="A42" s="220">
        <v>3</v>
      </c>
      <c r="B42" s="221" t="s">
        <v>494</v>
      </c>
      <c r="C42" s="222">
        <f>C43+C44+C46</f>
        <v>0</v>
      </c>
      <c r="D42" s="222">
        <f t="shared" ref="D42:K42" si="6">D43+D44+D46</f>
        <v>0</v>
      </c>
      <c r="E42" s="222">
        <f t="shared" si="6"/>
        <v>0</v>
      </c>
      <c r="F42" s="222">
        <f t="shared" si="6"/>
        <v>0</v>
      </c>
      <c r="G42" s="222">
        <f t="shared" si="6"/>
        <v>0</v>
      </c>
      <c r="H42" s="222">
        <f t="shared" si="6"/>
        <v>0</v>
      </c>
      <c r="I42" s="222">
        <f t="shared" si="6"/>
        <v>0</v>
      </c>
      <c r="J42" s="222">
        <f t="shared" si="6"/>
        <v>0</v>
      </c>
      <c r="K42" s="222">
        <f t="shared" si="6"/>
        <v>0</v>
      </c>
      <c r="L42" s="320"/>
    </row>
    <row r="43" spans="1:15" x14ac:dyDescent="0.25">
      <c r="A43" s="214" t="s">
        <v>495</v>
      </c>
      <c r="B43" s="215" t="s">
        <v>496</v>
      </c>
      <c r="C43" s="213"/>
      <c r="D43" s="213"/>
      <c r="E43" s="213"/>
      <c r="F43" s="213"/>
      <c r="G43" s="213"/>
      <c r="H43" s="213"/>
      <c r="I43" s="213"/>
      <c r="J43" s="213"/>
      <c r="K43" s="213"/>
      <c r="L43" s="321"/>
    </row>
    <row r="44" spans="1:15" x14ac:dyDescent="0.25">
      <c r="A44" s="214" t="s">
        <v>497</v>
      </c>
      <c r="B44" s="215" t="s">
        <v>207</v>
      </c>
      <c r="C44" s="213">
        <f>C45</f>
        <v>0</v>
      </c>
      <c r="D44" s="213">
        <f t="shared" ref="D44:K44" si="7">D45</f>
        <v>0</v>
      </c>
      <c r="E44" s="213">
        <f t="shared" si="7"/>
        <v>0</v>
      </c>
      <c r="F44" s="213">
        <f t="shared" si="7"/>
        <v>0</v>
      </c>
      <c r="G44" s="213">
        <f t="shared" si="7"/>
        <v>0</v>
      </c>
      <c r="H44" s="213">
        <f t="shared" si="7"/>
        <v>0</v>
      </c>
      <c r="I44" s="213">
        <f t="shared" si="7"/>
        <v>0</v>
      </c>
      <c r="J44" s="213">
        <f t="shared" si="7"/>
        <v>0</v>
      </c>
      <c r="K44" s="213">
        <f t="shared" si="7"/>
        <v>0</v>
      </c>
      <c r="L44" s="321"/>
      <c r="O44" s="324"/>
    </row>
    <row r="45" spans="1:15" ht="24" x14ac:dyDescent="0.25">
      <c r="A45" s="214"/>
      <c r="B45" s="263" t="str">
        <f>'№ 2-ИП ТС'!B53</f>
        <v>Модернизация котельной по адресу: Ивановская область г. Заволжск, ул.Спортивная, 1а в части замены пластинчатых сетевых теплообменных аппаратов в количестве 2 штук</v>
      </c>
      <c r="C45" s="219"/>
      <c r="D45" s="219"/>
      <c r="E45" s="219"/>
      <c r="F45" s="219"/>
      <c r="G45" s="219"/>
      <c r="H45" s="219"/>
      <c r="I45" s="219"/>
      <c r="J45" s="219"/>
      <c r="K45" s="219"/>
      <c r="L45" s="321" t="s">
        <v>569</v>
      </c>
      <c r="O45" s="324"/>
    </row>
    <row r="46" spans="1:15" x14ac:dyDescent="0.25">
      <c r="A46" s="214" t="s">
        <v>498</v>
      </c>
      <c r="B46" s="215" t="s">
        <v>209</v>
      </c>
      <c r="C46" s="213"/>
      <c r="D46" s="213"/>
      <c r="E46" s="213"/>
      <c r="F46" s="213"/>
      <c r="G46" s="213"/>
      <c r="H46" s="213"/>
      <c r="I46" s="213"/>
      <c r="J46" s="213"/>
      <c r="K46" s="213"/>
      <c r="L46" s="213"/>
    </row>
    <row r="47" spans="1:15" ht="78.75" x14ac:dyDescent="0.25">
      <c r="A47" s="211">
        <v>4</v>
      </c>
      <c r="B47" s="212" t="s">
        <v>499</v>
      </c>
      <c r="C47" s="213"/>
      <c r="D47" s="213"/>
      <c r="E47" s="213"/>
      <c r="F47" s="213"/>
      <c r="G47" s="213"/>
      <c r="H47" s="213"/>
      <c r="I47" s="213"/>
      <c r="J47" s="213"/>
      <c r="K47" s="213"/>
      <c r="L47" s="213"/>
    </row>
    <row r="48" spans="1:15" x14ac:dyDescent="0.25">
      <c r="A48" s="211">
        <v>5</v>
      </c>
      <c r="B48" s="212" t="s">
        <v>213</v>
      </c>
      <c r="C48" s="213"/>
      <c r="D48" s="219"/>
      <c r="E48" s="213"/>
      <c r="F48" s="213"/>
      <c r="G48" s="213"/>
      <c r="H48" s="213"/>
      <c r="I48" s="213"/>
      <c r="J48" s="213"/>
      <c r="K48" s="213"/>
      <c r="L48" s="213"/>
    </row>
    <row r="49" spans="1:19" x14ac:dyDescent="0.25">
      <c r="A49" s="471" t="s">
        <v>500</v>
      </c>
      <c r="B49" s="472"/>
      <c r="C49" s="472"/>
      <c r="D49" s="472"/>
      <c r="E49" s="472"/>
      <c r="F49" s="472"/>
      <c r="G49" s="472"/>
      <c r="H49" s="472"/>
      <c r="I49" s="472"/>
      <c r="J49" s="472"/>
      <c r="K49" s="472"/>
      <c r="L49" s="473"/>
    </row>
    <row r="50" spans="1:19" x14ac:dyDescent="0.25">
      <c r="A50" s="220">
        <v>1</v>
      </c>
      <c r="B50" s="221" t="s">
        <v>481</v>
      </c>
      <c r="C50" s="222">
        <f>C51+C59</f>
        <v>10106.5</v>
      </c>
      <c r="D50" s="222">
        <f t="shared" ref="D50:K50" si="8">D51+D59</f>
        <v>0</v>
      </c>
      <c r="E50" s="222">
        <f t="shared" si="8"/>
        <v>10106.5</v>
      </c>
      <c r="F50" s="222">
        <f t="shared" si="8"/>
        <v>0</v>
      </c>
      <c r="G50" s="222">
        <f t="shared" si="8"/>
        <v>1178.3310000000001</v>
      </c>
      <c r="H50" s="222">
        <f t="shared" si="8"/>
        <v>3578.3270000000002</v>
      </c>
      <c r="I50" s="222">
        <f t="shared" si="8"/>
        <v>3328.5419999999999</v>
      </c>
      <c r="J50" s="222">
        <f t="shared" si="8"/>
        <v>1010.65</v>
      </c>
      <c r="K50" s="222">
        <f t="shared" si="8"/>
        <v>1010.65</v>
      </c>
      <c r="L50" s="320"/>
    </row>
    <row r="51" spans="1:19" ht="31.5" x14ac:dyDescent="0.25">
      <c r="A51" s="223" t="s">
        <v>482</v>
      </c>
      <c r="B51" s="224" t="s">
        <v>483</v>
      </c>
      <c r="C51" s="222">
        <f>SUM(C53:C58)</f>
        <v>4416.5230000000001</v>
      </c>
      <c r="D51" s="222">
        <v>0</v>
      </c>
      <c r="E51" s="222">
        <f t="shared" ref="E51:K51" si="9">SUM(E53:E58)</f>
        <v>4416.5230000000001</v>
      </c>
      <c r="F51" s="222">
        <f t="shared" si="9"/>
        <v>0</v>
      </c>
      <c r="G51" s="222">
        <f t="shared" si="9"/>
        <v>373.923</v>
      </c>
      <c r="H51" s="222">
        <f t="shared" si="9"/>
        <v>1010.65</v>
      </c>
      <c r="I51" s="222">
        <f t="shared" si="9"/>
        <v>1010.65</v>
      </c>
      <c r="J51" s="222">
        <f t="shared" si="9"/>
        <v>1010.65</v>
      </c>
      <c r="K51" s="222">
        <f t="shared" si="9"/>
        <v>1010.65</v>
      </c>
      <c r="L51" s="320"/>
      <c r="N51" s="323"/>
    </row>
    <row r="52" spans="1:19" x14ac:dyDescent="0.25">
      <c r="A52" s="214"/>
      <c r="B52" s="41" t="s">
        <v>474</v>
      </c>
      <c r="C52" s="213"/>
      <c r="D52" s="213"/>
      <c r="E52" s="213"/>
      <c r="F52" s="213"/>
      <c r="G52" s="213"/>
      <c r="H52" s="213"/>
      <c r="I52" s="213"/>
      <c r="J52" s="213"/>
      <c r="K52" s="213"/>
      <c r="L52" s="321"/>
    </row>
    <row r="53" spans="1:19" ht="24" x14ac:dyDescent="0.25">
      <c r="A53" s="217"/>
      <c r="B53" s="263" t="str">
        <f>'№ 2-ИП ТС'!B53</f>
        <v>Модернизация котельной по адресу: Ивановская область г. Заволжск, ул.Спортивная, 1а в части замены пластинчатых сетевых теплообменных аппаратов в количестве 2 штук</v>
      </c>
      <c r="C53" s="219">
        <f t="shared" ref="C53:C58" si="10">E53</f>
        <v>4416.5230000000001</v>
      </c>
      <c r="D53" s="219">
        <v>0</v>
      </c>
      <c r="E53" s="219">
        <f t="shared" ref="E53:E58" si="11">SUM(F53:K53)</f>
        <v>4416.5230000000001</v>
      </c>
      <c r="F53" s="219">
        <v>0</v>
      </c>
      <c r="G53" s="219">
        <v>373.923</v>
      </c>
      <c r="H53" s="219">
        <f>ROUND('№ 2-ИП ТС'!R53/120*12,3)</f>
        <v>1010.65</v>
      </c>
      <c r="I53" s="219">
        <f>ROUND('№ 2-ИП ТС'!R53/120*12,3)</f>
        <v>1010.65</v>
      </c>
      <c r="J53" s="219">
        <f>ROUND('№ 2-ИП ТС'!R53/120*12,3)</f>
        <v>1010.65</v>
      </c>
      <c r="K53" s="219">
        <f>ROUND('№ 2-ИП ТС'!R53/120*12,3)</f>
        <v>1010.65</v>
      </c>
      <c r="L53" s="322" t="s">
        <v>569</v>
      </c>
      <c r="N53" s="323"/>
      <c r="O53" s="323"/>
      <c r="P53" s="323"/>
      <c r="Q53" s="323"/>
      <c r="R53" s="323"/>
      <c r="S53" s="323"/>
    </row>
    <row r="54" spans="1:19" ht="69.75" hidden="1" customHeight="1" x14ac:dyDescent="0.25">
      <c r="A54" s="217"/>
      <c r="B54" s="332"/>
      <c r="C54" s="219"/>
      <c r="D54" s="219"/>
      <c r="E54" s="219">
        <f t="shared" si="11"/>
        <v>0</v>
      </c>
      <c r="F54" s="219"/>
      <c r="G54" s="219"/>
      <c r="H54" s="219"/>
      <c r="I54" s="219"/>
      <c r="J54" s="219"/>
      <c r="K54" s="219"/>
      <c r="L54" s="322"/>
      <c r="N54" s="323"/>
      <c r="O54" s="323"/>
      <c r="P54" s="323"/>
      <c r="Q54" s="323"/>
      <c r="R54" s="323"/>
      <c r="S54" s="323"/>
    </row>
    <row r="55" spans="1:19" ht="36" hidden="1" x14ac:dyDescent="0.25">
      <c r="A55" s="217"/>
      <c r="B55" s="218" t="s">
        <v>468</v>
      </c>
      <c r="C55" s="219">
        <f t="shared" si="10"/>
        <v>0</v>
      </c>
      <c r="D55" s="219"/>
      <c r="E55" s="219">
        <f t="shared" si="11"/>
        <v>0</v>
      </c>
      <c r="F55" s="219">
        <f t="shared" ref="F55:G58" si="12">F21</f>
        <v>0</v>
      </c>
      <c r="G55" s="219">
        <f t="shared" si="12"/>
        <v>0</v>
      </c>
      <c r="H55" s="219"/>
      <c r="I55" s="219"/>
      <c r="J55" s="219"/>
      <c r="K55" s="219"/>
      <c r="L55" s="322"/>
    </row>
    <row r="56" spans="1:19" ht="36" hidden="1" x14ac:dyDescent="0.25">
      <c r="A56" s="217"/>
      <c r="B56" s="218" t="s">
        <v>469</v>
      </c>
      <c r="C56" s="219">
        <f t="shared" si="10"/>
        <v>0</v>
      </c>
      <c r="D56" s="219"/>
      <c r="E56" s="219">
        <f t="shared" si="11"/>
        <v>0</v>
      </c>
      <c r="F56" s="219">
        <f t="shared" si="12"/>
        <v>0</v>
      </c>
      <c r="G56" s="219">
        <f t="shared" si="12"/>
        <v>0</v>
      </c>
      <c r="H56" s="219"/>
      <c r="I56" s="219"/>
      <c r="J56" s="219"/>
      <c r="K56" s="219"/>
      <c r="L56" s="322"/>
    </row>
    <row r="57" spans="1:19" ht="36" hidden="1" x14ac:dyDescent="0.25">
      <c r="A57" s="217"/>
      <c r="B57" s="218" t="s">
        <v>470</v>
      </c>
      <c r="C57" s="219">
        <f t="shared" si="10"/>
        <v>0</v>
      </c>
      <c r="D57" s="219"/>
      <c r="E57" s="219">
        <f t="shared" si="11"/>
        <v>0</v>
      </c>
      <c r="F57" s="219">
        <f t="shared" si="12"/>
        <v>0</v>
      </c>
      <c r="G57" s="219">
        <f t="shared" si="12"/>
        <v>0</v>
      </c>
      <c r="H57" s="219"/>
      <c r="I57" s="219"/>
      <c r="J57" s="219"/>
      <c r="K57" s="219"/>
      <c r="L57" s="322"/>
    </row>
    <row r="58" spans="1:19" ht="36" hidden="1" x14ac:dyDescent="0.25">
      <c r="A58" s="217"/>
      <c r="B58" s="218" t="s">
        <v>471</v>
      </c>
      <c r="C58" s="219">
        <f t="shared" si="10"/>
        <v>0</v>
      </c>
      <c r="D58" s="219"/>
      <c r="E58" s="219">
        <f t="shared" si="11"/>
        <v>0</v>
      </c>
      <c r="F58" s="219">
        <f t="shared" si="12"/>
        <v>0</v>
      </c>
      <c r="G58" s="219">
        <f t="shared" si="12"/>
        <v>0</v>
      </c>
      <c r="H58" s="219"/>
      <c r="I58" s="219"/>
      <c r="J58" s="219"/>
      <c r="K58" s="219"/>
      <c r="L58" s="322"/>
    </row>
    <row r="59" spans="1:19" ht="47.25" x14ac:dyDescent="0.25">
      <c r="A59" s="223" t="s">
        <v>484</v>
      </c>
      <c r="B59" s="224" t="s">
        <v>485</v>
      </c>
      <c r="C59" s="222">
        <f>SUM(C61:C66)</f>
        <v>5689.9769999999999</v>
      </c>
      <c r="D59" s="222">
        <f t="shared" ref="D59" si="13">SUM(D61:D65)</f>
        <v>0</v>
      </c>
      <c r="E59" s="222">
        <f t="shared" ref="E59:K59" si="14">SUM(E61:E66)</f>
        <v>5689.9769999999999</v>
      </c>
      <c r="F59" s="222">
        <f t="shared" si="14"/>
        <v>0</v>
      </c>
      <c r="G59" s="222">
        <f t="shared" si="14"/>
        <v>804.40800000000002</v>
      </c>
      <c r="H59" s="222">
        <f t="shared" si="14"/>
        <v>2567.6770000000001</v>
      </c>
      <c r="I59" s="222">
        <f t="shared" si="14"/>
        <v>2317.8919999999998</v>
      </c>
      <c r="J59" s="222">
        <f t="shared" si="14"/>
        <v>0</v>
      </c>
      <c r="K59" s="222">
        <f t="shared" si="14"/>
        <v>0</v>
      </c>
      <c r="L59" s="320"/>
      <c r="N59" s="324"/>
      <c r="O59" s="324"/>
      <c r="P59" s="324"/>
      <c r="Q59" s="324"/>
      <c r="R59" s="324"/>
    </row>
    <row r="60" spans="1:19" x14ac:dyDescent="0.25">
      <c r="A60" s="214"/>
      <c r="B60" s="41" t="s">
        <v>474</v>
      </c>
      <c r="C60" s="213"/>
      <c r="D60" s="213"/>
      <c r="E60" s="213"/>
      <c r="F60" s="213"/>
      <c r="G60" s="213"/>
      <c r="H60" s="213"/>
      <c r="I60" s="213"/>
      <c r="J60" s="213"/>
      <c r="K60" s="213"/>
      <c r="L60" s="321"/>
    </row>
    <row r="61" spans="1:19" ht="24" x14ac:dyDescent="0.25">
      <c r="A61" s="217"/>
      <c r="B61" s="263" t="str">
        <f>'№ 2-ИП ТС'!B53</f>
        <v>Модернизация котельной по адресу: Ивановская область г. Заволжск, ул.Спортивная, 1а в части замены пластинчатых сетевых теплообменных аппаратов в количестве 2 штук</v>
      </c>
      <c r="C61" s="219">
        <f t="shared" ref="C61:C65" si="15">E61</f>
        <v>5689.9769999999999</v>
      </c>
      <c r="D61" s="219">
        <v>0</v>
      </c>
      <c r="E61" s="219">
        <f t="shared" ref="E61:E66" si="16">SUM(F61:K61)</f>
        <v>5689.9769999999999</v>
      </c>
      <c r="F61" s="219">
        <v>0</v>
      </c>
      <c r="G61" s="219">
        <f>ROUND(804.40683294118,3)+0.001</f>
        <v>804.40800000000002</v>
      </c>
      <c r="H61" s="219">
        <v>2567.6770000000001</v>
      </c>
      <c r="I61" s="219">
        <v>2317.8919999999998</v>
      </c>
      <c r="J61" s="219"/>
      <c r="K61" s="219"/>
      <c r="L61" s="322" t="s">
        <v>569</v>
      </c>
      <c r="O61" s="324"/>
    </row>
    <row r="62" spans="1:19" ht="36" hidden="1" x14ac:dyDescent="0.25">
      <c r="A62" s="217"/>
      <c r="B62" s="218" t="s">
        <v>468</v>
      </c>
      <c r="C62" s="219">
        <f t="shared" si="15"/>
        <v>0</v>
      </c>
      <c r="D62" s="219"/>
      <c r="E62" s="219">
        <f t="shared" si="16"/>
        <v>0</v>
      </c>
      <c r="F62" s="219">
        <f t="shared" ref="F62:G65" si="17">F30</f>
        <v>0</v>
      </c>
      <c r="G62" s="219">
        <f t="shared" si="17"/>
        <v>0</v>
      </c>
      <c r="H62" s="219"/>
      <c r="I62" s="219"/>
      <c r="J62" s="219"/>
      <c r="K62" s="219"/>
      <c r="L62" s="219">
        <f>C62</f>
        <v>0</v>
      </c>
    </row>
    <row r="63" spans="1:19" ht="36" hidden="1" x14ac:dyDescent="0.25">
      <c r="A63" s="217"/>
      <c r="B63" s="218" t="s">
        <v>469</v>
      </c>
      <c r="C63" s="219">
        <f t="shared" si="15"/>
        <v>0</v>
      </c>
      <c r="D63" s="219"/>
      <c r="E63" s="219">
        <f t="shared" si="16"/>
        <v>0</v>
      </c>
      <c r="F63" s="219">
        <f t="shared" si="17"/>
        <v>0</v>
      </c>
      <c r="G63" s="219">
        <f t="shared" si="17"/>
        <v>0</v>
      </c>
      <c r="H63" s="219"/>
      <c r="I63" s="219"/>
      <c r="J63" s="219"/>
      <c r="K63" s="219"/>
      <c r="L63" s="219">
        <f>C63</f>
        <v>0</v>
      </c>
    </row>
    <row r="64" spans="1:19" ht="36" hidden="1" x14ac:dyDescent="0.25">
      <c r="A64" s="217"/>
      <c r="B64" s="218" t="s">
        <v>470</v>
      </c>
      <c r="C64" s="219">
        <f t="shared" si="15"/>
        <v>0</v>
      </c>
      <c r="D64" s="219"/>
      <c r="E64" s="219">
        <f t="shared" si="16"/>
        <v>0</v>
      </c>
      <c r="F64" s="219">
        <f t="shared" si="17"/>
        <v>0</v>
      </c>
      <c r="G64" s="219">
        <f t="shared" si="17"/>
        <v>0</v>
      </c>
      <c r="H64" s="219"/>
      <c r="I64" s="219"/>
      <c r="J64" s="219"/>
      <c r="K64" s="219"/>
      <c r="L64" s="219">
        <f>C64</f>
        <v>0</v>
      </c>
    </row>
    <row r="65" spans="1:12" ht="36" hidden="1" x14ac:dyDescent="0.25">
      <c r="A65" s="217"/>
      <c r="B65" s="218" t="s">
        <v>471</v>
      </c>
      <c r="C65" s="219">
        <f t="shared" si="15"/>
        <v>0</v>
      </c>
      <c r="D65" s="219"/>
      <c r="E65" s="219">
        <f t="shared" si="16"/>
        <v>0</v>
      </c>
      <c r="F65" s="219">
        <f t="shared" si="17"/>
        <v>0</v>
      </c>
      <c r="G65" s="219">
        <f t="shared" si="17"/>
        <v>0</v>
      </c>
      <c r="H65" s="219"/>
      <c r="I65" s="219"/>
      <c r="J65" s="219"/>
      <c r="K65" s="219"/>
      <c r="L65" s="219">
        <f>C65</f>
        <v>0</v>
      </c>
    </row>
    <row r="66" spans="1:12" hidden="1" x14ac:dyDescent="0.25">
      <c r="A66" s="217"/>
      <c r="B66" s="328"/>
      <c r="C66" s="219"/>
      <c r="D66" s="219">
        <v>0</v>
      </c>
      <c r="E66" s="219">
        <f t="shared" si="16"/>
        <v>0</v>
      </c>
      <c r="F66" s="219"/>
      <c r="G66" s="219"/>
      <c r="H66" s="219"/>
      <c r="I66" s="219"/>
      <c r="J66" s="219"/>
      <c r="K66" s="219"/>
      <c r="L66" s="219"/>
    </row>
    <row r="67" spans="1:12" x14ac:dyDescent="0.25">
      <c r="A67" s="214" t="s">
        <v>486</v>
      </c>
      <c r="B67" s="215" t="s">
        <v>194</v>
      </c>
      <c r="C67" s="213"/>
      <c r="D67" s="213"/>
      <c r="E67" s="213"/>
      <c r="F67" s="213"/>
      <c r="G67" s="213"/>
      <c r="H67" s="213"/>
      <c r="I67" s="213"/>
      <c r="J67" s="213"/>
      <c r="K67" s="213"/>
      <c r="L67" s="213"/>
    </row>
    <row r="68" spans="1:12" ht="31.5" hidden="1" x14ac:dyDescent="0.25">
      <c r="A68" s="214" t="s">
        <v>10</v>
      </c>
      <c r="B68" s="216" t="s">
        <v>487</v>
      </c>
      <c r="C68" s="213"/>
      <c r="D68" s="213"/>
      <c r="E68" s="213"/>
      <c r="F68" s="213"/>
      <c r="G68" s="213"/>
      <c r="H68" s="213"/>
      <c r="I68" s="213"/>
      <c r="J68" s="213"/>
      <c r="K68" s="213"/>
      <c r="L68" s="213"/>
    </row>
    <row r="69" spans="1:12" ht="78.75" hidden="1" x14ac:dyDescent="0.25">
      <c r="A69" s="214" t="s">
        <v>11</v>
      </c>
      <c r="B69" s="216" t="s">
        <v>488</v>
      </c>
      <c r="C69" s="213"/>
      <c r="D69" s="213"/>
      <c r="E69" s="213"/>
      <c r="F69" s="213"/>
      <c r="G69" s="213"/>
      <c r="H69" s="213"/>
      <c r="I69" s="213"/>
      <c r="J69" s="213"/>
      <c r="K69" s="213"/>
      <c r="L69" s="213"/>
    </row>
    <row r="70" spans="1:12" ht="63" x14ac:dyDescent="0.25">
      <c r="A70" s="214" t="s">
        <v>489</v>
      </c>
      <c r="B70" s="215" t="s">
        <v>490</v>
      </c>
      <c r="C70" s="213"/>
      <c r="D70" s="213"/>
      <c r="E70" s="213"/>
      <c r="F70" s="213"/>
      <c r="G70" s="213"/>
      <c r="H70" s="213"/>
      <c r="I70" s="213"/>
      <c r="J70" s="213"/>
      <c r="K70" s="213"/>
      <c r="L70" s="213"/>
    </row>
    <row r="71" spans="1:12" ht="31.5" x14ac:dyDescent="0.25">
      <c r="A71" s="214" t="s">
        <v>491</v>
      </c>
      <c r="B71" s="215" t="s">
        <v>492</v>
      </c>
      <c r="C71" s="213"/>
      <c r="D71" s="213"/>
      <c r="E71" s="213"/>
      <c r="F71" s="213"/>
      <c r="G71" s="213"/>
      <c r="H71" s="213"/>
      <c r="I71" s="213"/>
      <c r="J71" s="213"/>
      <c r="K71" s="213"/>
      <c r="L71" s="213"/>
    </row>
    <row r="72" spans="1:12" ht="31.5" x14ac:dyDescent="0.25">
      <c r="A72" s="211">
        <v>2</v>
      </c>
      <c r="B72" s="212" t="s">
        <v>493</v>
      </c>
      <c r="C72" s="213"/>
      <c r="D72" s="213"/>
      <c r="E72" s="213"/>
      <c r="F72" s="213"/>
      <c r="G72" s="213"/>
      <c r="H72" s="213"/>
      <c r="I72" s="213"/>
      <c r="J72" s="213"/>
      <c r="K72" s="213"/>
      <c r="L72" s="213"/>
    </row>
    <row r="73" spans="1:12" x14ac:dyDescent="0.25">
      <c r="A73" s="211">
        <v>3</v>
      </c>
      <c r="B73" s="212" t="s">
        <v>494</v>
      </c>
      <c r="C73" s="213"/>
      <c r="D73" s="213"/>
      <c r="E73" s="213"/>
      <c r="F73" s="213"/>
      <c r="G73" s="213"/>
      <c r="H73" s="213"/>
      <c r="I73" s="213"/>
      <c r="J73" s="213"/>
      <c r="K73" s="213"/>
      <c r="L73" s="213"/>
    </row>
    <row r="74" spans="1:12" hidden="1" x14ac:dyDescent="0.25">
      <c r="A74" s="214" t="s">
        <v>495</v>
      </c>
      <c r="B74" s="215" t="s">
        <v>496</v>
      </c>
      <c r="C74" s="213"/>
      <c r="D74" s="213"/>
      <c r="E74" s="213"/>
      <c r="F74" s="213"/>
      <c r="G74" s="213"/>
      <c r="H74" s="213"/>
      <c r="I74" s="213"/>
      <c r="J74" s="213"/>
      <c r="K74" s="213"/>
      <c r="L74" s="213"/>
    </row>
    <row r="75" spans="1:12" hidden="1" x14ac:dyDescent="0.25">
      <c r="A75" s="214" t="s">
        <v>497</v>
      </c>
      <c r="B75" s="215" t="s">
        <v>207</v>
      </c>
      <c r="C75" s="213"/>
      <c r="D75" s="213"/>
      <c r="E75" s="213"/>
      <c r="F75" s="213"/>
      <c r="G75" s="213"/>
      <c r="H75" s="213"/>
      <c r="I75" s="213"/>
      <c r="J75" s="213"/>
      <c r="K75" s="213"/>
      <c r="L75" s="213"/>
    </row>
    <row r="76" spans="1:12" hidden="1" x14ac:dyDescent="0.25">
      <c r="A76" s="214" t="s">
        <v>498</v>
      </c>
      <c r="B76" s="215" t="s">
        <v>209</v>
      </c>
      <c r="C76" s="213"/>
      <c r="D76" s="213"/>
      <c r="E76" s="213"/>
      <c r="F76" s="213"/>
      <c r="G76" s="213"/>
      <c r="H76" s="213"/>
      <c r="I76" s="213"/>
      <c r="J76" s="213"/>
      <c r="K76" s="213"/>
      <c r="L76" s="213"/>
    </row>
    <row r="77" spans="1:12" ht="78.75" x14ac:dyDescent="0.25">
      <c r="A77" s="211">
        <v>4</v>
      </c>
      <c r="B77" s="212" t="s">
        <v>499</v>
      </c>
      <c r="C77" s="213"/>
      <c r="D77" s="213"/>
      <c r="E77" s="213"/>
      <c r="F77" s="213"/>
      <c r="G77" s="213"/>
      <c r="H77" s="213"/>
      <c r="I77" s="213"/>
      <c r="J77" s="213"/>
      <c r="K77" s="213"/>
      <c r="L77" s="213"/>
    </row>
    <row r="78" spans="1:12" x14ac:dyDescent="0.25">
      <c r="A78" s="211">
        <v>5</v>
      </c>
      <c r="B78" s="212" t="s">
        <v>213</v>
      </c>
      <c r="C78" s="213"/>
      <c r="D78" s="213"/>
      <c r="E78" s="213"/>
      <c r="F78" s="213"/>
      <c r="G78" s="213"/>
      <c r="H78" s="213"/>
      <c r="I78" s="213"/>
      <c r="J78" s="213"/>
      <c r="K78" s="213"/>
      <c r="L78" s="213"/>
    </row>
  </sheetData>
  <mergeCells count="14">
    <mergeCell ref="A16:L16"/>
    <mergeCell ref="A49:L49"/>
    <mergeCell ref="F12:K13"/>
    <mergeCell ref="C11:K11"/>
    <mergeCell ref="A7:L7"/>
    <mergeCell ref="A8:L8"/>
    <mergeCell ref="A9:L9"/>
    <mergeCell ref="A11:A14"/>
    <mergeCell ref="B11:B14"/>
    <mergeCell ref="L11:L14"/>
    <mergeCell ref="C12:D12"/>
    <mergeCell ref="E12:E14"/>
    <mergeCell ref="C13:C14"/>
    <mergeCell ref="D13:D14"/>
  </mergeCells>
  <pageMargins left="0.23622047244094491" right="0.23622047244094491" top="0.74803149606299213" bottom="0.7480314960629921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view="pageBreakPreview" zoomScale="80" workbookViewId="0">
      <selection sqref="A1:I31"/>
    </sheetView>
  </sheetViews>
  <sheetFormatPr defaultRowHeight="12.75" customHeight="1" x14ac:dyDescent="0.2"/>
  <sheetData>
    <row r="1" spans="1:13" ht="12.75" customHeight="1" x14ac:dyDescent="0.2">
      <c r="A1" s="486" t="s">
        <v>573</v>
      </c>
      <c r="B1" s="486"/>
      <c r="C1" s="486"/>
      <c r="D1" s="486"/>
      <c r="E1" s="486"/>
      <c r="F1" s="486"/>
      <c r="G1" s="486"/>
      <c r="H1" s="486"/>
      <c r="I1" s="486"/>
      <c r="J1" s="47"/>
      <c r="K1" s="47"/>
      <c r="L1" s="47"/>
      <c r="M1" s="47"/>
    </row>
    <row r="2" spans="1:13" x14ac:dyDescent="0.2">
      <c r="A2" s="486"/>
      <c r="B2" s="486"/>
      <c r="C2" s="486"/>
      <c r="D2" s="486"/>
      <c r="E2" s="486"/>
      <c r="F2" s="486"/>
      <c r="G2" s="486"/>
      <c r="H2" s="486"/>
      <c r="I2" s="486"/>
      <c r="J2" s="47"/>
      <c r="K2" s="47"/>
      <c r="L2" s="47"/>
      <c r="M2" s="47"/>
    </row>
    <row r="3" spans="1:13" x14ac:dyDescent="0.2">
      <c r="A3" s="486"/>
      <c r="B3" s="486"/>
      <c r="C3" s="486"/>
      <c r="D3" s="486"/>
      <c r="E3" s="486"/>
      <c r="F3" s="486"/>
      <c r="G3" s="486"/>
      <c r="H3" s="486"/>
      <c r="I3" s="486"/>
      <c r="J3" s="47"/>
      <c r="K3" s="47"/>
      <c r="L3" s="47"/>
      <c r="M3" s="47"/>
    </row>
    <row r="4" spans="1:13" x14ac:dyDescent="0.2">
      <c r="A4" s="486"/>
      <c r="B4" s="486"/>
      <c r="C4" s="486"/>
      <c r="D4" s="486"/>
      <c r="E4" s="486"/>
      <c r="F4" s="486"/>
      <c r="G4" s="486"/>
      <c r="H4" s="486"/>
      <c r="I4" s="486"/>
      <c r="J4" s="47"/>
      <c r="K4" s="47"/>
      <c r="L4" s="47"/>
      <c r="M4" s="47"/>
    </row>
    <row r="5" spans="1:13" x14ac:dyDescent="0.2">
      <c r="A5" s="486"/>
      <c r="B5" s="486"/>
      <c r="C5" s="486"/>
      <c r="D5" s="486"/>
      <c r="E5" s="486"/>
      <c r="F5" s="486"/>
      <c r="G5" s="486"/>
      <c r="H5" s="486"/>
      <c r="I5" s="486"/>
      <c r="J5" s="47"/>
      <c r="K5" s="47"/>
      <c r="L5" s="47"/>
      <c r="M5" s="47"/>
    </row>
    <row r="6" spans="1:13" x14ac:dyDescent="0.2">
      <c r="A6" s="486"/>
      <c r="B6" s="486"/>
      <c r="C6" s="486"/>
      <c r="D6" s="486"/>
      <c r="E6" s="486"/>
      <c r="F6" s="486"/>
      <c r="G6" s="486"/>
      <c r="H6" s="486"/>
      <c r="I6" s="486"/>
      <c r="J6" s="47"/>
      <c r="K6" s="47"/>
      <c r="L6" s="47"/>
      <c r="M6" s="47"/>
    </row>
    <row r="7" spans="1:13" x14ac:dyDescent="0.2">
      <c r="A7" s="486"/>
      <c r="B7" s="486"/>
      <c r="C7" s="486"/>
      <c r="D7" s="486"/>
      <c r="E7" s="486"/>
      <c r="F7" s="486"/>
      <c r="G7" s="486"/>
      <c r="H7" s="486"/>
      <c r="I7" s="486"/>
      <c r="J7" s="47"/>
      <c r="K7" s="47"/>
      <c r="L7" s="47"/>
      <c r="M7" s="47"/>
    </row>
    <row r="8" spans="1:13" x14ac:dyDescent="0.2">
      <c r="A8" s="486"/>
      <c r="B8" s="486"/>
      <c r="C8" s="486"/>
      <c r="D8" s="486"/>
      <c r="E8" s="486"/>
      <c r="F8" s="486"/>
      <c r="G8" s="486"/>
      <c r="H8" s="486"/>
      <c r="I8" s="486"/>
      <c r="J8" s="47"/>
      <c r="K8" s="47"/>
      <c r="L8" s="47"/>
      <c r="M8" s="47"/>
    </row>
    <row r="9" spans="1:13" x14ac:dyDescent="0.2">
      <c r="A9" s="486"/>
      <c r="B9" s="486"/>
      <c r="C9" s="486"/>
      <c r="D9" s="486"/>
      <c r="E9" s="486"/>
      <c r="F9" s="486"/>
      <c r="G9" s="486"/>
      <c r="H9" s="486"/>
      <c r="I9" s="486"/>
      <c r="J9" s="47"/>
      <c r="K9" s="47"/>
      <c r="L9" s="47"/>
      <c r="M9" s="47"/>
    </row>
    <row r="10" spans="1:13" x14ac:dyDescent="0.2">
      <c r="A10" s="486"/>
      <c r="B10" s="486"/>
      <c r="C10" s="486"/>
      <c r="D10" s="486"/>
      <c r="E10" s="486"/>
      <c r="F10" s="486"/>
      <c r="G10" s="486"/>
      <c r="H10" s="486"/>
      <c r="I10" s="486"/>
      <c r="J10" s="47"/>
      <c r="K10" s="47"/>
      <c r="L10" s="47"/>
      <c r="M10" s="47"/>
    </row>
    <row r="11" spans="1:13" x14ac:dyDescent="0.2">
      <c r="A11" s="486"/>
      <c r="B11" s="486"/>
      <c r="C11" s="486"/>
      <c r="D11" s="486"/>
      <c r="E11" s="486"/>
      <c r="F11" s="486"/>
      <c r="G11" s="486"/>
      <c r="H11" s="486"/>
      <c r="I11" s="486"/>
      <c r="J11" s="47"/>
      <c r="K11" s="47"/>
      <c r="L11" s="47"/>
      <c r="M11" s="47"/>
    </row>
    <row r="12" spans="1:13" x14ac:dyDescent="0.2">
      <c r="A12" s="486"/>
      <c r="B12" s="486"/>
      <c r="C12" s="486"/>
      <c r="D12" s="486"/>
      <c r="E12" s="486"/>
      <c r="F12" s="486"/>
      <c r="G12" s="486"/>
      <c r="H12" s="486"/>
      <c r="I12" s="486"/>
      <c r="J12" s="47"/>
      <c r="K12" s="47"/>
      <c r="L12" s="47"/>
      <c r="M12" s="47"/>
    </row>
    <row r="13" spans="1:13" x14ac:dyDescent="0.2">
      <c r="A13" s="486"/>
      <c r="B13" s="486"/>
      <c r="C13" s="486"/>
      <c r="D13" s="486"/>
      <c r="E13" s="486"/>
      <c r="F13" s="486"/>
      <c r="G13" s="486"/>
      <c r="H13" s="486"/>
      <c r="I13" s="486"/>
      <c r="J13" s="47"/>
      <c r="K13" s="47"/>
      <c r="L13" s="47"/>
      <c r="M13" s="47"/>
    </row>
    <row r="14" spans="1:13" x14ac:dyDescent="0.2">
      <c r="A14" s="486"/>
      <c r="B14" s="486"/>
      <c r="C14" s="486"/>
      <c r="D14" s="486"/>
      <c r="E14" s="486"/>
      <c r="F14" s="486"/>
      <c r="G14" s="486"/>
      <c r="H14" s="486"/>
      <c r="I14" s="486"/>
      <c r="J14" s="47"/>
      <c r="K14" s="47"/>
      <c r="L14" s="47"/>
      <c r="M14" s="47"/>
    </row>
    <row r="15" spans="1:13" x14ac:dyDescent="0.2">
      <c r="A15" s="486"/>
      <c r="B15" s="486"/>
      <c r="C15" s="486"/>
      <c r="D15" s="486"/>
      <c r="E15" s="486"/>
      <c r="F15" s="486"/>
      <c r="G15" s="486"/>
      <c r="H15" s="486"/>
      <c r="I15" s="486"/>
      <c r="J15" s="47"/>
      <c r="K15" s="47"/>
      <c r="L15" s="47"/>
      <c r="M15" s="47"/>
    </row>
    <row r="16" spans="1:13" x14ac:dyDescent="0.2">
      <c r="A16" s="486"/>
      <c r="B16" s="486"/>
      <c r="C16" s="486"/>
      <c r="D16" s="486"/>
      <c r="E16" s="486"/>
      <c r="F16" s="486"/>
      <c r="G16" s="486"/>
      <c r="H16" s="486"/>
      <c r="I16" s="486"/>
      <c r="J16" s="47"/>
      <c r="K16" s="47"/>
      <c r="L16" s="47"/>
      <c r="M16" s="47"/>
    </row>
    <row r="17" spans="1:13" x14ac:dyDescent="0.2">
      <c r="A17" s="486"/>
      <c r="B17" s="486"/>
      <c r="C17" s="486"/>
      <c r="D17" s="486"/>
      <c r="E17" s="486"/>
      <c r="F17" s="486"/>
      <c r="G17" s="486"/>
      <c r="H17" s="486"/>
      <c r="I17" s="486"/>
      <c r="J17" s="47"/>
      <c r="K17" s="47"/>
      <c r="L17" s="47"/>
      <c r="M17" s="47"/>
    </row>
    <row r="18" spans="1:13" x14ac:dyDescent="0.2">
      <c r="A18" s="486"/>
      <c r="B18" s="486"/>
      <c r="C18" s="486"/>
      <c r="D18" s="486"/>
      <c r="E18" s="486"/>
      <c r="F18" s="486"/>
      <c r="G18" s="486"/>
      <c r="H18" s="486"/>
      <c r="I18" s="486"/>
      <c r="J18" s="47"/>
      <c r="K18" s="47"/>
      <c r="L18" s="47"/>
      <c r="M18" s="47"/>
    </row>
    <row r="19" spans="1:13" x14ac:dyDescent="0.2">
      <c r="A19" s="486"/>
      <c r="B19" s="486"/>
      <c r="C19" s="486"/>
      <c r="D19" s="486"/>
      <c r="E19" s="486"/>
      <c r="F19" s="486"/>
      <c r="G19" s="486"/>
      <c r="H19" s="486"/>
      <c r="I19" s="486"/>
      <c r="J19" s="47"/>
      <c r="K19" s="47"/>
      <c r="L19" s="47"/>
      <c r="M19" s="47"/>
    </row>
    <row r="20" spans="1:13" x14ac:dyDescent="0.2">
      <c r="A20" s="486"/>
      <c r="B20" s="486"/>
      <c r="C20" s="486"/>
      <c r="D20" s="486"/>
      <c r="E20" s="486"/>
      <c r="F20" s="486"/>
      <c r="G20" s="486"/>
      <c r="H20" s="486"/>
      <c r="I20" s="486"/>
      <c r="J20" s="47"/>
      <c r="K20" s="47"/>
      <c r="L20" s="47"/>
      <c r="M20" s="47"/>
    </row>
    <row r="21" spans="1:13" x14ac:dyDescent="0.2">
      <c r="A21" s="486"/>
      <c r="B21" s="486"/>
      <c r="C21" s="486"/>
      <c r="D21" s="486"/>
      <c r="E21" s="486"/>
      <c r="F21" s="486"/>
      <c r="G21" s="486"/>
      <c r="H21" s="486"/>
      <c r="I21" s="486"/>
      <c r="J21" s="47"/>
      <c r="K21" s="47"/>
      <c r="L21" s="47"/>
      <c r="M21" s="47"/>
    </row>
    <row r="22" spans="1:13" x14ac:dyDescent="0.2">
      <c r="A22" s="486"/>
      <c r="B22" s="486"/>
      <c r="C22" s="486"/>
      <c r="D22" s="486"/>
      <c r="E22" s="486"/>
      <c r="F22" s="486"/>
      <c r="G22" s="486"/>
      <c r="H22" s="486"/>
      <c r="I22" s="486"/>
      <c r="J22" s="47"/>
      <c r="K22" s="47"/>
      <c r="L22" s="47"/>
      <c r="M22" s="47"/>
    </row>
    <row r="23" spans="1:13" x14ac:dyDescent="0.2">
      <c r="A23" s="486"/>
      <c r="B23" s="486"/>
      <c r="C23" s="486"/>
      <c r="D23" s="486"/>
      <c r="E23" s="486"/>
      <c r="F23" s="486"/>
      <c r="G23" s="486"/>
      <c r="H23" s="486"/>
      <c r="I23" s="486"/>
      <c r="J23" s="47"/>
      <c r="K23" s="47"/>
      <c r="L23" s="47"/>
      <c r="M23" s="47"/>
    </row>
    <row r="24" spans="1:13" x14ac:dyDescent="0.2">
      <c r="A24" s="486"/>
      <c r="B24" s="486"/>
      <c r="C24" s="486"/>
      <c r="D24" s="486"/>
      <c r="E24" s="486"/>
      <c r="F24" s="486"/>
      <c r="G24" s="486"/>
      <c r="H24" s="486"/>
      <c r="I24" s="486"/>
      <c r="J24" s="47"/>
      <c r="K24" s="47"/>
      <c r="L24" s="47"/>
      <c r="M24" s="47"/>
    </row>
    <row r="25" spans="1:13" x14ac:dyDescent="0.2">
      <c r="A25" s="486"/>
      <c r="B25" s="486"/>
      <c r="C25" s="486"/>
      <c r="D25" s="486"/>
      <c r="E25" s="486"/>
      <c r="F25" s="486"/>
      <c r="G25" s="486"/>
      <c r="H25" s="486"/>
      <c r="I25" s="486"/>
      <c r="J25" s="47"/>
      <c r="K25" s="47"/>
      <c r="L25" s="47"/>
      <c r="M25" s="47"/>
    </row>
    <row r="26" spans="1:13" x14ac:dyDescent="0.2">
      <c r="A26" s="486"/>
      <c r="B26" s="486"/>
      <c r="C26" s="486"/>
      <c r="D26" s="486"/>
      <c r="E26" s="486"/>
      <c r="F26" s="486"/>
      <c r="G26" s="486"/>
      <c r="H26" s="486"/>
      <c r="I26" s="486"/>
      <c r="J26" s="47"/>
      <c r="K26" s="47"/>
      <c r="L26" s="47"/>
      <c r="M26" s="47"/>
    </row>
    <row r="27" spans="1:13" x14ac:dyDescent="0.2">
      <c r="A27" s="486"/>
      <c r="B27" s="486"/>
      <c r="C27" s="486"/>
      <c r="D27" s="486"/>
      <c r="E27" s="486"/>
      <c r="F27" s="486"/>
      <c r="G27" s="486"/>
      <c r="H27" s="486"/>
      <c r="I27" s="486"/>
      <c r="J27" s="47"/>
      <c r="K27" s="47"/>
      <c r="L27" s="47"/>
      <c r="M27" s="47"/>
    </row>
    <row r="28" spans="1:13" ht="12.75" customHeight="1" x14ac:dyDescent="0.2">
      <c r="A28" s="486"/>
      <c r="B28" s="486"/>
      <c r="C28" s="486"/>
      <c r="D28" s="486"/>
      <c r="E28" s="486"/>
      <c r="F28" s="486"/>
      <c r="G28" s="486"/>
      <c r="H28" s="486"/>
      <c r="I28" s="486"/>
      <c r="J28" s="47"/>
      <c r="K28" s="47"/>
      <c r="L28" s="47"/>
      <c r="M28" s="47"/>
    </row>
    <row r="29" spans="1:13" x14ac:dyDescent="0.2">
      <c r="A29" s="486"/>
      <c r="B29" s="486"/>
      <c r="C29" s="486"/>
      <c r="D29" s="486"/>
      <c r="E29" s="486"/>
      <c r="F29" s="486"/>
      <c r="G29" s="486"/>
      <c r="H29" s="486"/>
      <c r="I29" s="486"/>
      <c r="J29" s="47"/>
      <c r="K29" s="47"/>
      <c r="L29" s="47"/>
      <c r="M29" s="47"/>
    </row>
    <row r="30" spans="1:13" x14ac:dyDescent="0.2">
      <c r="A30" s="486"/>
      <c r="B30" s="486"/>
      <c r="C30" s="486"/>
      <c r="D30" s="486"/>
      <c r="E30" s="486"/>
      <c r="F30" s="486"/>
      <c r="G30" s="486"/>
      <c r="H30" s="486"/>
      <c r="I30" s="486"/>
      <c r="J30" s="47"/>
      <c r="K30" s="47"/>
      <c r="L30" s="47"/>
      <c r="M30" s="47"/>
    </row>
    <row r="31" spans="1:13" ht="135.6" customHeight="1" x14ac:dyDescent="0.2">
      <c r="A31" s="486"/>
      <c r="B31" s="486"/>
      <c r="C31" s="486"/>
      <c r="D31" s="486"/>
      <c r="E31" s="486"/>
      <c r="F31" s="486"/>
      <c r="G31" s="486"/>
      <c r="H31" s="486"/>
      <c r="I31" s="486"/>
      <c r="J31" s="47"/>
      <c r="K31" s="47"/>
      <c r="L31" s="47"/>
      <c r="M31" s="47"/>
    </row>
    <row r="32" spans="1:13" ht="101.45" customHeight="1" x14ac:dyDescent="0.25">
      <c r="A32" s="47"/>
      <c r="B32" s="261" t="s">
        <v>574</v>
      </c>
      <c r="C32" s="209"/>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row r="38" spans="1:13" x14ac:dyDescent="0.2">
      <c r="A38" s="47"/>
      <c r="B38" s="47"/>
      <c r="C38" s="47"/>
      <c r="D38" s="47"/>
      <c r="E38" s="47"/>
      <c r="F38" s="47"/>
      <c r="G38" s="47"/>
      <c r="H38" s="47"/>
      <c r="I38" s="47"/>
      <c r="J38" s="47"/>
      <c r="K38" s="47"/>
      <c r="L38" s="47"/>
      <c r="M38" s="47"/>
    </row>
    <row r="39" spans="1:13" x14ac:dyDescent="0.2">
      <c r="A39" s="47"/>
      <c r="B39" s="47"/>
      <c r="C39" s="47"/>
      <c r="D39" s="47"/>
      <c r="E39" s="47"/>
      <c r="F39" s="47"/>
      <c r="G39" s="47"/>
      <c r="H39" s="47"/>
      <c r="I39" s="47"/>
      <c r="J39" s="47"/>
      <c r="K39" s="47"/>
      <c r="L39" s="47"/>
      <c r="M39" s="47"/>
    </row>
    <row r="40" spans="1:13" x14ac:dyDescent="0.2">
      <c r="A40" s="47"/>
      <c r="B40" s="47"/>
      <c r="C40" s="47"/>
      <c r="D40" s="47"/>
      <c r="E40" s="47"/>
      <c r="F40" s="47"/>
      <c r="G40" s="47"/>
      <c r="H40" s="47"/>
      <c r="I40" s="47"/>
      <c r="J40" s="47"/>
      <c r="K40" s="47"/>
      <c r="L40" s="47"/>
      <c r="M40" s="47"/>
    </row>
    <row r="41" spans="1:13" x14ac:dyDescent="0.2">
      <c r="A41" s="47"/>
      <c r="B41" s="47"/>
      <c r="C41" s="47"/>
      <c r="D41" s="47"/>
      <c r="E41" s="47"/>
      <c r="F41" s="47"/>
      <c r="G41" s="47"/>
      <c r="H41" s="47"/>
      <c r="I41" s="47"/>
      <c r="J41" s="47"/>
      <c r="K41" s="47"/>
      <c r="L41" s="47"/>
      <c r="M41" s="47"/>
    </row>
    <row r="42" spans="1:13" x14ac:dyDescent="0.2">
      <c r="A42" s="47"/>
      <c r="B42" s="47"/>
      <c r="C42" s="47"/>
      <c r="D42" s="47"/>
      <c r="E42" s="47"/>
      <c r="F42" s="47"/>
      <c r="G42" s="47"/>
      <c r="H42" s="47"/>
      <c r="I42" s="47"/>
      <c r="J42" s="47"/>
      <c r="K42" s="47"/>
      <c r="L42" s="47"/>
      <c r="M42" s="47"/>
    </row>
    <row r="43" spans="1:13" x14ac:dyDescent="0.2">
      <c r="A43" s="47"/>
      <c r="B43" s="47"/>
      <c r="C43" s="47"/>
      <c r="D43" s="47"/>
      <c r="E43" s="47"/>
      <c r="F43" s="47"/>
      <c r="G43" s="47"/>
      <c r="H43" s="47"/>
      <c r="I43" s="47"/>
      <c r="J43" s="47"/>
      <c r="K43" s="47"/>
      <c r="L43" s="47"/>
      <c r="M43" s="47"/>
    </row>
    <row r="44" spans="1:13" x14ac:dyDescent="0.2">
      <c r="A44" s="47"/>
      <c r="B44" s="47"/>
      <c r="C44" s="47"/>
      <c r="D44" s="47"/>
      <c r="E44" s="47"/>
      <c r="F44" s="47"/>
      <c r="G44" s="47"/>
      <c r="H44" s="47"/>
      <c r="I44" s="47"/>
      <c r="J44" s="47"/>
      <c r="K44" s="47"/>
      <c r="L44" s="47"/>
      <c r="M44" s="47"/>
    </row>
    <row r="45" spans="1:13" x14ac:dyDescent="0.2">
      <c r="A45" s="47"/>
      <c r="B45" s="47"/>
      <c r="C45" s="47"/>
      <c r="D45" s="47"/>
      <c r="E45" s="47"/>
      <c r="F45" s="47"/>
      <c r="G45" s="47"/>
      <c r="H45" s="47"/>
      <c r="I45" s="47"/>
      <c r="J45" s="47"/>
      <c r="K45" s="47"/>
      <c r="L45" s="47"/>
      <c r="M45" s="47"/>
    </row>
    <row r="46" spans="1:13" x14ac:dyDescent="0.2">
      <c r="A46" s="47"/>
      <c r="B46" s="47"/>
      <c r="C46" s="47"/>
      <c r="D46" s="47"/>
      <c r="E46" s="47"/>
      <c r="F46" s="47"/>
      <c r="G46" s="47"/>
      <c r="H46" s="47"/>
      <c r="I46" s="47"/>
      <c r="J46" s="47"/>
      <c r="K46" s="47"/>
      <c r="L46" s="47"/>
      <c r="M46" s="47"/>
    </row>
    <row r="47" spans="1:13" x14ac:dyDescent="0.2">
      <c r="A47" s="47"/>
      <c r="B47" s="47"/>
      <c r="C47" s="47"/>
      <c r="D47" s="47"/>
      <c r="E47" s="47"/>
      <c r="F47" s="47"/>
      <c r="G47" s="47"/>
      <c r="H47" s="47"/>
      <c r="I47" s="47"/>
      <c r="J47" s="47"/>
      <c r="K47" s="47"/>
      <c r="L47" s="47"/>
      <c r="M47" s="47"/>
    </row>
    <row r="48" spans="1:13" x14ac:dyDescent="0.2">
      <c r="A48" s="47"/>
      <c r="B48" s="47"/>
      <c r="C48" s="47"/>
      <c r="D48" s="47"/>
      <c r="E48" s="47"/>
      <c r="F48" s="47"/>
      <c r="G48" s="47"/>
      <c r="H48" s="47"/>
      <c r="I48" s="47"/>
      <c r="J48" s="47"/>
      <c r="K48" s="47"/>
      <c r="L48" s="47"/>
      <c r="M48" s="47"/>
    </row>
    <row r="49" spans="1:13" x14ac:dyDescent="0.2">
      <c r="A49" s="47"/>
      <c r="B49" s="47"/>
      <c r="C49" s="47"/>
      <c r="D49" s="47"/>
      <c r="E49" s="47"/>
      <c r="F49" s="47"/>
      <c r="G49" s="47"/>
      <c r="H49" s="47"/>
      <c r="I49" s="47"/>
      <c r="J49" s="47"/>
      <c r="K49" s="47"/>
      <c r="L49" s="47"/>
      <c r="M49" s="47"/>
    </row>
    <row r="50" spans="1:13" x14ac:dyDescent="0.2">
      <c r="A50" s="47"/>
      <c r="B50" s="47"/>
      <c r="C50" s="47"/>
      <c r="D50" s="47"/>
      <c r="E50" s="47"/>
      <c r="F50" s="47"/>
      <c r="G50" s="47"/>
      <c r="H50" s="47"/>
      <c r="I50" s="47"/>
      <c r="J50" s="47"/>
      <c r="K50" s="47"/>
      <c r="L50" s="47"/>
      <c r="M50" s="47"/>
    </row>
    <row r="51" spans="1:13" x14ac:dyDescent="0.2">
      <c r="A51" s="47"/>
      <c r="B51" s="47"/>
      <c r="C51" s="47"/>
      <c r="D51" s="47"/>
      <c r="E51" s="47"/>
      <c r="F51" s="47"/>
      <c r="G51" s="47"/>
      <c r="H51" s="47"/>
      <c r="I51" s="47"/>
      <c r="J51" s="47"/>
      <c r="K51" s="47"/>
      <c r="L51" s="47"/>
      <c r="M51" s="47"/>
    </row>
    <row r="52" spans="1:13" x14ac:dyDescent="0.2">
      <c r="A52" s="47"/>
      <c r="B52" s="47"/>
      <c r="C52" s="47"/>
      <c r="D52" s="47"/>
      <c r="E52" s="47"/>
      <c r="F52" s="47"/>
      <c r="G52" s="47"/>
      <c r="H52" s="47"/>
      <c r="I52" s="47"/>
      <c r="J52" s="47"/>
      <c r="K52" s="47"/>
      <c r="L52" s="47"/>
      <c r="M52" s="47"/>
    </row>
    <row r="53" spans="1:13" x14ac:dyDescent="0.2">
      <c r="A53" s="47"/>
      <c r="B53" s="47"/>
      <c r="C53" s="47"/>
      <c r="D53" s="47"/>
      <c r="E53" s="47"/>
      <c r="F53" s="47"/>
      <c r="G53" s="47"/>
      <c r="H53" s="47"/>
      <c r="I53" s="47"/>
      <c r="J53" s="47"/>
      <c r="K53" s="47"/>
      <c r="L53" s="47"/>
      <c r="M53" s="47"/>
    </row>
    <row r="54" spans="1:13" x14ac:dyDescent="0.2">
      <c r="A54" s="47"/>
      <c r="B54" s="47"/>
      <c r="C54" s="47"/>
      <c r="D54" s="47"/>
      <c r="E54" s="47"/>
      <c r="F54" s="47"/>
      <c r="G54" s="47"/>
      <c r="H54" s="47"/>
      <c r="I54" s="47"/>
      <c r="J54" s="47"/>
      <c r="K54" s="47"/>
      <c r="L54" s="47"/>
      <c r="M54" s="47"/>
    </row>
    <row r="55" spans="1:13" x14ac:dyDescent="0.2">
      <c r="A55" s="47"/>
      <c r="B55" s="47"/>
      <c r="C55" s="47"/>
      <c r="D55" s="47"/>
      <c r="E55" s="47"/>
      <c r="F55" s="47"/>
      <c r="G55" s="47"/>
      <c r="H55" s="47"/>
      <c r="I55" s="47"/>
      <c r="J55" s="47"/>
      <c r="K55" s="47"/>
      <c r="L55" s="47"/>
      <c r="M55" s="47"/>
    </row>
    <row r="56" spans="1:13" x14ac:dyDescent="0.2">
      <c r="A56" s="47"/>
      <c r="B56" s="47"/>
      <c r="C56" s="47"/>
      <c r="D56" s="47"/>
      <c r="E56" s="47"/>
      <c r="F56" s="47"/>
      <c r="G56" s="47"/>
      <c r="H56" s="47"/>
      <c r="I56" s="47"/>
      <c r="J56" s="47"/>
      <c r="K56" s="47"/>
      <c r="L56" s="47"/>
      <c r="M56" s="47"/>
    </row>
    <row r="57" spans="1:13" x14ac:dyDescent="0.2">
      <c r="A57" s="47"/>
      <c r="B57" s="47"/>
      <c r="C57" s="47"/>
      <c r="D57" s="47"/>
      <c r="E57" s="47"/>
      <c r="F57" s="47"/>
      <c r="G57" s="47"/>
      <c r="H57" s="47"/>
      <c r="I57" s="47"/>
      <c r="J57" s="47"/>
      <c r="K57" s="47"/>
      <c r="L57" s="47"/>
      <c r="M57" s="47"/>
    </row>
    <row r="58" spans="1:13" x14ac:dyDescent="0.2">
      <c r="A58" s="47"/>
      <c r="B58" s="47"/>
      <c r="C58" s="47"/>
      <c r="D58" s="47"/>
      <c r="E58" s="47"/>
      <c r="F58" s="47"/>
      <c r="G58" s="47"/>
      <c r="H58" s="47"/>
      <c r="I58" s="47"/>
      <c r="J58" s="47"/>
      <c r="K58" s="47"/>
      <c r="L58" s="47"/>
      <c r="M58" s="47"/>
    </row>
    <row r="59" spans="1:13" x14ac:dyDescent="0.2">
      <c r="A59" s="47"/>
      <c r="B59" s="47"/>
      <c r="C59" s="47"/>
      <c r="D59" s="47"/>
      <c r="E59" s="47"/>
      <c r="F59" s="47"/>
      <c r="G59" s="47"/>
      <c r="H59" s="47"/>
      <c r="I59" s="47"/>
      <c r="J59" s="47"/>
      <c r="K59" s="47"/>
      <c r="L59" s="47"/>
      <c r="M59" s="47"/>
    </row>
    <row r="60" spans="1:13" x14ac:dyDescent="0.2">
      <c r="A60" s="47"/>
      <c r="B60" s="47"/>
      <c r="C60" s="47"/>
      <c r="D60" s="47"/>
      <c r="E60" s="47"/>
      <c r="F60" s="47"/>
      <c r="G60" s="47"/>
      <c r="H60" s="47"/>
      <c r="I60" s="47"/>
      <c r="J60" s="47"/>
      <c r="K60" s="47"/>
      <c r="L60" s="47"/>
      <c r="M60" s="47"/>
    </row>
    <row r="61" spans="1:13" x14ac:dyDescent="0.2">
      <c r="A61" s="47"/>
      <c r="B61" s="47"/>
      <c r="C61" s="47"/>
      <c r="D61" s="47"/>
      <c r="E61" s="47"/>
      <c r="F61" s="47"/>
      <c r="G61" s="47"/>
      <c r="H61" s="47"/>
      <c r="I61" s="47"/>
      <c r="J61" s="47"/>
      <c r="K61" s="47"/>
      <c r="L61" s="47"/>
      <c r="M61" s="47"/>
    </row>
    <row r="62" spans="1:13" x14ac:dyDescent="0.2">
      <c r="A62" s="47"/>
      <c r="B62" s="47"/>
      <c r="C62" s="47"/>
      <c r="D62" s="47"/>
      <c r="E62" s="47"/>
      <c r="F62" s="47"/>
      <c r="G62" s="47"/>
      <c r="H62" s="47"/>
      <c r="I62" s="47"/>
      <c r="J62" s="47"/>
      <c r="K62" s="47"/>
      <c r="L62" s="47"/>
      <c r="M62" s="47"/>
    </row>
    <row r="63" spans="1:13" x14ac:dyDescent="0.2">
      <c r="A63" s="47"/>
      <c r="B63" s="47"/>
      <c r="C63" s="47"/>
      <c r="D63" s="47"/>
      <c r="E63" s="47"/>
      <c r="F63" s="47"/>
      <c r="G63" s="47"/>
      <c r="H63" s="47"/>
      <c r="I63" s="47"/>
      <c r="J63" s="47"/>
      <c r="K63" s="47"/>
      <c r="L63" s="47"/>
      <c r="M63" s="47"/>
    </row>
    <row r="64" spans="1:13" x14ac:dyDescent="0.2">
      <c r="A64" s="47"/>
      <c r="B64" s="47"/>
      <c r="C64" s="47"/>
      <c r="D64" s="47"/>
      <c r="E64" s="47"/>
      <c r="F64" s="47"/>
      <c r="G64" s="47"/>
      <c r="H64" s="47"/>
      <c r="I64" s="47"/>
      <c r="J64" s="47"/>
      <c r="K64" s="47"/>
      <c r="L64" s="47"/>
      <c r="M64" s="47"/>
    </row>
    <row r="65" spans="1:13" x14ac:dyDescent="0.2">
      <c r="A65" s="47"/>
      <c r="B65" s="47"/>
      <c r="C65" s="47"/>
      <c r="D65" s="47"/>
      <c r="E65" s="47"/>
      <c r="F65" s="47"/>
      <c r="G65" s="47"/>
      <c r="H65" s="47"/>
      <c r="I65" s="47"/>
      <c r="J65" s="47"/>
      <c r="K65" s="47"/>
      <c r="L65" s="47"/>
      <c r="M65" s="47"/>
    </row>
    <row r="66" spans="1:13" x14ac:dyDescent="0.2">
      <c r="A66" s="47"/>
      <c r="B66" s="47"/>
      <c r="C66" s="47"/>
      <c r="D66" s="47"/>
      <c r="E66" s="47"/>
      <c r="F66" s="47"/>
      <c r="G66" s="47"/>
      <c r="H66" s="47"/>
      <c r="I66" s="47"/>
      <c r="J66" s="47"/>
      <c r="K66" s="47"/>
      <c r="L66" s="47"/>
      <c r="M66" s="47"/>
    </row>
    <row r="67" spans="1:13" x14ac:dyDescent="0.2">
      <c r="A67" s="47"/>
      <c r="B67" s="47"/>
      <c r="C67" s="47"/>
      <c r="D67" s="47"/>
      <c r="E67" s="47"/>
      <c r="F67" s="47"/>
      <c r="G67" s="47"/>
      <c r="H67" s="47"/>
      <c r="I67" s="47"/>
      <c r="J67" s="47"/>
      <c r="K67" s="47"/>
      <c r="L67" s="47"/>
      <c r="M67" s="47"/>
    </row>
    <row r="68" spans="1:13" x14ac:dyDescent="0.2">
      <c r="A68" s="47"/>
      <c r="B68" s="47"/>
      <c r="C68" s="47"/>
      <c r="D68" s="47"/>
      <c r="E68" s="47"/>
      <c r="F68" s="47"/>
      <c r="G68" s="47"/>
      <c r="H68" s="47"/>
      <c r="I68" s="47"/>
      <c r="J68" s="47"/>
      <c r="K68" s="47"/>
      <c r="L68" s="47"/>
      <c r="M68" s="47"/>
    </row>
    <row r="69" spans="1:13" x14ac:dyDescent="0.2">
      <c r="A69" s="47"/>
      <c r="B69" s="47"/>
      <c r="C69" s="47"/>
      <c r="D69" s="47"/>
      <c r="E69" s="47"/>
      <c r="F69" s="47"/>
      <c r="G69" s="47"/>
      <c r="H69" s="47"/>
      <c r="I69" s="47"/>
      <c r="J69" s="47"/>
      <c r="K69" s="47"/>
      <c r="L69" s="47"/>
      <c r="M69" s="47"/>
    </row>
    <row r="70" spans="1:13" x14ac:dyDescent="0.2">
      <c r="A70" s="47"/>
      <c r="B70" s="47"/>
      <c r="C70" s="47"/>
      <c r="D70" s="47"/>
      <c r="E70" s="47"/>
      <c r="F70" s="47"/>
      <c r="G70" s="47"/>
      <c r="H70" s="47"/>
      <c r="I70" s="47"/>
      <c r="J70" s="47"/>
      <c r="K70" s="47"/>
      <c r="L70" s="47"/>
      <c r="M70" s="47"/>
    </row>
    <row r="71" spans="1:13" x14ac:dyDescent="0.2">
      <c r="A71" s="47"/>
      <c r="B71" s="47"/>
      <c r="C71" s="47"/>
      <c r="D71" s="47"/>
      <c r="E71" s="47"/>
      <c r="F71" s="47"/>
      <c r="G71" s="47"/>
      <c r="H71" s="47"/>
      <c r="I71" s="47"/>
      <c r="J71" s="47"/>
      <c r="K71" s="47"/>
      <c r="L71" s="47"/>
      <c r="M71" s="47"/>
    </row>
    <row r="72" spans="1:13" x14ac:dyDescent="0.2">
      <c r="A72" s="47"/>
      <c r="B72" s="47"/>
      <c r="C72" s="47"/>
      <c r="D72" s="47"/>
      <c r="E72" s="47"/>
      <c r="F72" s="47"/>
      <c r="G72" s="47"/>
      <c r="H72" s="47"/>
      <c r="I72" s="47"/>
      <c r="J72" s="47"/>
      <c r="K72" s="47"/>
      <c r="L72" s="47"/>
      <c r="M72" s="47"/>
    </row>
    <row r="73" spans="1:13" x14ac:dyDescent="0.2">
      <c r="A73" s="47"/>
      <c r="B73" s="47"/>
      <c r="C73" s="47"/>
      <c r="D73" s="47"/>
      <c r="E73" s="47"/>
      <c r="F73" s="47"/>
      <c r="G73" s="47"/>
      <c r="H73" s="47"/>
      <c r="I73" s="47"/>
      <c r="J73" s="47"/>
      <c r="K73" s="47"/>
      <c r="L73" s="47"/>
      <c r="M73" s="47"/>
    </row>
    <row r="74" spans="1:13" x14ac:dyDescent="0.2">
      <c r="A74" s="47"/>
      <c r="B74" s="47"/>
      <c r="C74" s="47"/>
      <c r="D74" s="47"/>
      <c r="E74" s="47"/>
      <c r="F74" s="47"/>
      <c r="G74" s="47"/>
      <c r="H74" s="47"/>
      <c r="I74" s="47"/>
      <c r="J74" s="47"/>
      <c r="K74" s="47"/>
      <c r="L74" s="47"/>
      <c r="M74" s="47"/>
    </row>
    <row r="75" spans="1:13" x14ac:dyDescent="0.2">
      <c r="A75" s="47"/>
      <c r="B75" s="47"/>
      <c r="C75" s="47"/>
      <c r="D75" s="47"/>
      <c r="E75" s="47"/>
      <c r="F75" s="47"/>
      <c r="G75" s="47"/>
      <c r="H75" s="47"/>
      <c r="I75" s="47"/>
      <c r="J75" s="47"/>
      <c r="K75" s="47"/>
      <c r="L75" s="47"/>
      <c r="M75" s="47"/>
    </row>
    <row r="76" spans="1:13" x14ac:dyDescent="0.2">
      <c r="A76" s="47"/>
      <c r="B76" s="47"/>
      <c r="C76" s="47"/>
      <c r="D76" s="47"/>
      <c r="E76" s="47"/>
      <c r="F76" s="47"/>
      <c r="G76" s="47"/>
      <c r="H76" s="47"/>
      <c r="I76" s="47"/>
      <c r="J76" s="47"/>
      <c r="K76" s="47"/>
      <c r="L76" s="47"/>
      <c r="M76" s="47"/>
    </row>
    <row r="77" spans="1:13" x14ac:dyDescent="0.2">
      <c r="A77" s="47"/>
      <c r="B77" s="47"/>
      <c r="C77" s="47"/>
      <c r="D77" s="47"/>
      <c r="E77" s="47"/>
      <c r="F77" s="47"/>
      <c r="G77" s="47"/>
      <c r="H77" s="47"/>
      <c r="I77" s="47"/>
      <c r="J77" s="47"/>
      <c r="K77" s="47"/>
      <c r="L77" s="47"/>
      <c r="M77" s="47"/>
    </row>
    <row r="78" spans="1:13" x14ac:dyDescent="0.2">
      <c r="A78" s="47"/>
      <c r="B78" s="47"/>
      <c r="C78" s="47"/>
      <c r="D78" s="47"/>
      <c r="E78" s="47"/>
      <c r="F78" s="47"/>
      <c r="G78" s="47"/>
      <c r="H78" s="47"/>
      <c r="I78" s="47"/>
      <c r="J78" s="47"/>
      <c r="K78" s="47"/>
      <c r="L78" s="47"/>
      <c r="M78" s="47"/>
    </row>
    <row r="79" spans="1:13" x14ac:dyDescent="0.2">
      <c r="A79" s="47"/>
      <c r="B79" s="47"/>
      <c r="C79" s="47"/>
      <c r="D79" s="47"/>
      <c r="E79" s="47"/>
      <c r="F79" s="47"/>
      <c r="G79" s="47"/>
      <c r="H79" s="47"/>
      <c r="I79" s="47"/>
      <c r="J79" s="47"/>
      <c r="K79" s="47"/>
      <c r="L79" s="47"/>
      <c r="M79" s="47"/>
    </row>
    <row r="80" spans="1:13" x14ac:dyDescent="0.2">
      <c r="A80" s="47"/>
      <c r="B80" s="47"/>
      <c r="C80" s="47"/>
      <c r="D80" s="47"/>
      <c r="E80" s="47"/>
      <c r="F80" s="47"/>
      <c r="G80" s="47"/>
      <c r="H80" s="47"/>
      <c r="I80" s="47"/>
      <c r="J80" s="47"/>
      <c r="K80" s="47"/>
      <c r="L80" s="47"/>
      <c r="M80" s="47"/>
    </row>
    <row r="81" spans="1:13" x14ac:dyDescent="0.2">
      <c r="A81" s="47"/>
      <c r="B81" s="47"/>
      <c r="C81" s="47"/>
      <c r="D81" s="47"/>
      <c r="E81" s="47"/>
      <c r="F81" s="47"/>
      <c r="G81" s="47"/>
      <c r="H81" s="47"/>
      <c r="I81" s="47"/>
      <c r="J81" s="47"/>
      <c r="K81" s="47"/>
      <c r="L81" s="47"/>
      <c r="M81" s="47"/>
    </row>
    <row r="82" spans="1:13" x14ac:dyDescent="0.2">
      <c r="A82" s="47"/>
      <c r="B82" s="47"/>
      <c r="C82" s="47"/>
      <c r="D82" s="47"/>
      <c r="E82" s="47"/>
      <c r="F82" s="47"/>
      <c r="G82" s="47"/>
      <c r="H82" s="47"/>
      <c r="I82" s="47"/>
      <c r="J82" s="47"/>
      <c r="K82" s="47"/>
      <c r="L82" s="47"/>
      <c r="M82" s="47"/>
    </row>
    <row r="83" spans="1:13" x14ac:dyDescent="0.2">
      <c r="A83" s="47"/>
      <c r="B83" s="47"/>
      <c r="C83" s="47"/>
      <c r="D83" s="47"/>
      <c r="E83" s="47"/>
      <c r="F83" s="47"/>
      <c r="G83" s="47"/>
      <c r="H83" s="47"/>
      <c r="I83" s="47"/>
      <c r="J83" s="47"/>
      <c r="K83" s="47"/>
      <c r="L83" s="47"/>
      <c r="M83" s="47"/>
    </row>
    <row r="84" spans="1:13" x14ac:dyDescent="0.2">
      <c r="A84" s="47"/>
      <c r="B84" s="47"/>
      <c r="C84" s="47"/>
      <c r="D84" s="47"/>
      <c r="E84" s="47"/>
      <c r="F84" s="47"/>
      <c r="G84" s="47"/>
      <c r="H84" s="47"/>
      <c r="I84" s="47"/>
      <c r="J84" s="47"/>
      <c r="K84" s="47"/>
      <c r="L84" s="47"/>
      <c r="M84" s="47"/>
    </row>
    <row r="85" spans="1:13" x14ac:dyDescent="0.2">
      <c r="A85" s="47"/>
      <c r="B85" s="47"/>
      <c r="C85" s="47"/>
      <c r="D85" s="47"/>
      <c r="E85" s="47"/>
      <c r="F85" s="47"/>
      <c r="G85" s="47"/>
      <c r="H85" s="47"/>
      <c r="I85" s="47"/>
      <c r="J85" s="47"/>
      <c r="K85" s="47"/>
      <c r="L85" s="47"/>
      <c r="M85" s="47"/>
    </row>
    <row r="86" spans="1:13" x14ac:dyDescent="0.2">
      <c r="A86" s="47"/>
      <c r="B86" s="47"/>
      <c r="C86" s="47"/>
      <c r="D86" s="47"/>
      <c r="E86" s="47"/>
      <c r="F86" s="47"/>
      <c r="G86" s="47"/>
      <c r="H86" s="47"/>
      <c r="I86" s="47"/>
      <c r="J86" s="47"/>
      <c r="K86" s="47"/>
      <c r="L86" s="47"/>
      <c r="M86" s="47"/>
    </row>
    <row r="87" spans="1:13" x14ac:dyDescent="0.2">
      <c r="A87" s="47"/>
      <c r="B87" s="47"/>
      <c r="C87" s="47"/>
      <c r="D87" s="47"/>
      <c r="E87" s="47"/>
      <c r="F87" s="47"/>
      <c r="G87" s="47"/>
      <c r="H87" s="47"/>
      <c r="I87" s="47"/>
      <c r="J87" s="47"/>
      <c r="K87" s="47"/>
      <c r="L87" s="47"/>
      <c r="M87" s="47"/>
    </row>
    <row r="88" spans="1:13" x14ac:dyDescent="0.2">
      <c r="A88" s="47"/>
      <c r="B88" s="47"/>
      <c r="C88" s="47"/>
      <c r="D88" s="47"/>
      <c r="E88" s="47"/>
      <c r="F88" s="47"/>
      <c r="G88" s="47"/>
      <c r="H88" s="47"/>
      <c r="I88" s="47"/>
      <c r="J88" s="47"/>
      <c r="K88" s="47"/>
      <c r="L88" s="47"/>
      <c r="M88" s="47"/>
    </row>
    <row r="89" spans="1:13" x14ac:dyDescent="0.2">
      <c r="A89" s="47"/>
      <c r="B89" s="47"/>
      <c r="C89" s="47"/>
      <c r="D89" s="47"/>
      <c r="E89" s="47"/>
      <c r="F89" s="47"/>
      <c r="G89" s="47"/>
      <c r="H89" s="47"/>
      <c r="I89" s="47"/>
      <c r="J89" s="47"/>
      <c r="K89" s="47"/>
      <c r="L89" s="47"/>
      <c r="M89" s="47"/>
    </row>
    <row r="90" spans="1:13" x14ac:dyDescent="0.2">
      <c r="A90" s="47"/>
      <c r="B90" s="47"/>
      <c r="C90" s="47"/>
      <c r="D90" s="47"/>
      <c r="E90" s="47"/>
      <c r="F90" s="47"/>
      <c r="G90" s="47"/>
      <c r="H90" s="47"/>
      <c r="I90" s="47"/>
      <c r="J90" s="47"/>
      <c r="K90" s="47"/>
      <c r="L90" s="47"/>
      <c r="M90" s="47"/>
    </row>
    <row r="91" spans="1:13" x14ac:dyDescent="0.2">
      <c r="A91" s="47"/>
      <c r="B91" s="47"/>
      <c r="C91" s="47"/>
      <c r="D91" s="47"/>
      <c r="E91" s="47"/>
      <c r="F91" s="47"/>
      <c r="G91" s="47"/>
      <c r="H91" s="47"/>
      <c r="I91" s="47"/>
      <c r="J91" s="47"/>
      <c r="K91" s="47"/>
      <c r="L91" s="47"/>
      <c r="M91" s="47"/>
    </row>
    <row r="92" spans="1:13" x14ac:dyDescent="0.2">
      <c r="A92" s="47"/>
      <c r="B92" s="47"/>
      <c r="C92" s="47"/>
      <c r="D92" s="47"/>
      <c r="E92" s="47"/>
      <c r="F92" s="47"/>
      <c r="G92" s="47"/>
      <c r="H92" s="47"/>
      <c r="I92" s="47"/>
      <c r="J92" s="47"/>
      <c r="K92" s="47"/>
      <c r="L92" s="47"/>
      <c r="M92" s="47"/>
    </row>
    <row r="93" spans="1:13" x14ac:dyDescent="0.2">
      <c r="A93" s="47"/>
      <c r="B93" s="47"/>
      <c r="C93" s="47"/>
      <c r="D93" s="47"/>
      <c r="E93" s="47"/>
      <c r="F93" s="47"/>
      <c r="G93" s="47"/>
      <c r="H93" s="47"/>
      <c r="I93" s="47"/>
      <c r="J93" s="47"/>
      <c r="K93" s="47"/>
      <c r="L93" s="47"/>
      <c r="M93" s="47"/>
    </row>
    <row r="94" spans="1:13" x14ac:dyDescent="0.2">
      <c r="A94" s="47"/>
      <c r="B94" s="47"/>
      <c r="C94" s="47"/>
      <c r="D94" s="47"/>
      <c r="E94" s="47"/>
      <c r="F94" s="47"/>
      <c r="G94" s="47"/>
      <c r="H94" s="47"/>
      <c r="I94" s="47"/>
      <c r="J94" s="47"/>
      <c r="K94" s="47"/>
      <c r="L94" s="47"/>
      <c r="M94" s="47"/>
    </row>
    <row r="95" spans="1:13" x14ac:dyDescent="0.2">
      <c r="A95" s="47"/>
      <c r="B95" s="47"/>
      <c r="C95" s="47"/>
      <c r="D95" s="47"/>
      <c r="E95" s="47"/>
      <c r="F95" s="47"/>
      <c r="G95" s="47"/>
      <c r="H95" s="47"/>
      <c r="I95" s="47"/>
      <c r="J95" s="47"/>
      <c r="K95" s="47"/>
      <c r="L95" s="47"/>
      <c r="M95" s="47"/>
    </row>
    <row r="96" spans="1:13" x14ac:dyDescent="0.2">
      <c r="A96" s="47"/>
      <c r="B96" s="47"/>
      <c r="C96" s="47"/>
      <c r="D96" s="47"/>
      <c r="E96" s="47"/>
      <c r="F96" s="47"/>
      <c r="G96" s="47"/>
      <c r="H96" s="47"/>
      <c r="I96" s="47"/>
      <c r="J96" s="47"/>
      <c r="K96" s="47"/>
      <c r="L96" s="47"/>
      <c r="M96" s="47"/>
    </row>
    <row r="97" spans="1:13" x14ac:dyDescent="0.2">
      <c r="A97" s="47"/>
      <c r="B97" s="47"/>
      <c r="C97" s="47"/>
      <c r="D97" s="47"/>
      <c r="E97" s="47"/>
      <c r="F97" s="47"/>
      <c r="G97" s="47"/>
      <c r="H97" s="47"/>
      <c r="I97" s="47"/>
      <c r="J97" s="47"/>
      <c r="K97" s="47"/>
      <c r="L97" s="47"/>
      <c r="M97" s="47"/>
    </row>
    <row r="98" spans="1:13" x14ac:dyDescent="0.2">
      <c r="A98" s="47"/>
      <c r="B98" s="47"/>
      <c r="C98" s="47"/>
      <c r="D98" s="47"/>
      <c r="E98" s="47"/>
      <c r="F98" s="47"/>
      <c r="G98" s="47"/>
      <c r="H98" s="47"/>
      <c r="I98" s="47"/>
      <c r="J98" s="47"/>
      <c r="K98" s="47"/>
      <c r="L98" s="47"/>
      <c r="M98" s="47"/>
    </row>
    <row r="99" spans="1:13" x14ac:dyDescent="0.2">
      <c r="A99" s="47"/>
      <c r="B99" s="47"/>
      <c r="C99" s="47"/>
      <c r="D99" s="47"/>
      <c r="E99" s="47"/>
      <c r="F99" s="47"/>
      <c r="G99" s="47"/>
      <c r="H99" s="47"/>
      <c r="I99" s="47"/>
      <c r="J99" s="47"/>
      <c r="K99" s="47"/>
      <c r="L99" s="47"/>
      <c r="M99" s="47"/>
    </row>
    <row r="100" spans="1:13" x14ac:dyDescent="0.2">
      <c r="A100" s="47"/>
      <c r="B100" s="47"/>
      <c r="C100" s="47"/>
      <c r="D100" s="47"/>
      <c r="E100" s="47"/>
      <c r="F100" s="47"/>
      <c r="G100" s="47"/>
      <c r="H100" s="47"/>
      <c r="I100" s="47"/>
      <c r="J100" s="47"/>
      <c r="K100" s="47"/>
      <c r="L100" s="47"/>
      <c r="M100" s="47"/>
    </row>
  </sheetData>
  <mergeCells count="1">
    <mergeCell ref="A1:I31"/>
  </mergeCells>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view="pageBreakPreview" zoomScale="80" workbookViewId="0">
      <selection activeCell="J39" sqref="J39"/>
    </sheetView>
  </sheetViews>
  <sheetFormatPr defaultRowHeight="12.75" customHeight="1" x14ac:dyDescent="0.2"/>
  <sheetData>
    <row r="1" spans="1:13" ht="12.75" customHeight="1" x14ac:dyDescent="0.2">
      <c r="A1" s="486" t="s">
        <v>575</v>
      </c>
      <c r="B1" s="486"/>
      <c r="C1" s="486"/>
      <c r="D1" s="486"/>
      <c r="E1" s="486"/>
      <c r="F1" s="486"/>
      <c r="G1" s="486"/>
      <c r="H1" s="486"/>
      <c r="I1" s="486"/>
      <c r="J1" s="47"/>
      <c r="K1" s="47"/>
      <c r="L1" s="47"/>
      <c r="M1" s="47"/>
    </row>
    <row r="2" spans="1:13" x14ac:dyDescent="0.2">
      <c r="A2" s="486"/>
      <c r="B2" s="486"/>
      <c r="C2" s="486"/>
      <c r="D2" s="486"/>
      <c r="E2" s="486"/>
      <c r="F2" s="486"/>
      <c r="G2" s="486"/>
      <c r="H2" s="486"/>
      <c r="I2" s="486"/>
      <c r="J2" s="47"/>
      <c r="K2" s="47"/>
      <c r="L2" s="47"/>
      <c r="M2" s="47"/>
    </row>
    <row r="3" spans="1:13" x14ac:dyDescent="0.2">
      <c r="A3" s="486"/>
      <c r="B3" s="486"/>
      <c r="C3" s="486"/>
      <c r="D3" s="486"/>
      <c r="E3" s="486"/>
      <c r="F3" s="486"/>
      <c r="G3" s="486"/>
      <c r="H3" s="486"/>
      <c r="I3" s="486"/>
      <c r="J3" s="47"/>
      <c r="K3" s="47"/>
      <c r="L3" s="47"/>
      <c r="M3" s="47"/>
    </row>
    <row r="4" spans="1:13" x14ac:dyDescent="0.2">
      <c r="A4" s="486"/>
      <c r="B4" s="486"/>
      <c r="C4" s="486"/>
      <c r="D4" s="486"/>
      <c r="E4" s="486"/>
      <c r="F4" s="486"/>
      <c r="G4" s="486"/>
      <c r="H4" s="486"/>
      <c r="I4" s="486"/>
      <c r="J4" s="47"/>
      <c r="K4" s="47"/>
      <c r="L4" s="47"/>
      <c r="M4" s="47"/>
    </row>
    <row r="5" spans="1:13" x14ac:dyDescent="0.2">
      <c r="A5" s="486"/>
      <c r="B5" s="486"/>
      <c r="C5" s="486"/>
      <c r="D5" s="486"/>
      <c r="E5" s="486"/>
      <c r="F5" s="486"/>
      <c r="G5" s="486"/>
      <c r="H5" s="486"/>
      <c r="I5" s="486"/>
      <c r="J5" s="47"/>
      <c r="K5" s="47"/>
      <c r="L5" s="47"/>
      <c r="M5" s="47"/>
    </row>
    <row r="6" spans="1:13" x14ac:dyDescent="0.2">
      <c r="A6" s="486"/>
      <c r="B6" s="486"/>
      <c r="C6" s="486"/>
      <c r="D6" s="486"/>
      <c r="E6" s="486"/>
      <c r="F6" s="486"/>
      <c r="G6" s="486"/>
      <c r="H6" s="486"/>
      <c r="I6" s="486"/>
      <c r="J6" s="47"/>
      <c r="K6" s="47"/>
      <c r="L6" s="47"/>
      <c r="M6" s="47"/>
    </row>
    <row r="7" spans="1:13" x14ac:dyDescent="0.2">
      <c r="A7" s="486"/>
      <c r="B7" s="486"/>
      <c r="C7" s="486"/>
      <c r="D7" s="486"/>
      <c r="E7" s="486"/>
      <c r="F7" s="486"/>
      <c r="G7" s="486"/>
      <c r="H7" s="486"/>
      <c r="I7" s="486"/>
      <c r="J7" s="47"/>
      <c r="K7" s="47"/>
      <c r="L7" s="47"/>
      <c r="M7" s="47"/>
    </row>
    <row r="8" spans="1:13" x14ac:dyDescent="0.2">
      <c r="A8" s="486"/>
      <c r="B8" s="486"/>
      <c r="C8" s="486"/>
      <c r="D8" s="486"/>
      <c r="E8" s="486"/>
      <c r="F8" s="486"/>
      <c r="G8" s="486"/>
      <c r="H8" s="486"/>
      <c r="I8" s="486"/>
      <c r="J8" s="47"/>
      <c r="K8" s="47"/>
      <c r="L8" s="47"/>
      <c r="M8" s="47"/>
    </row>
    <row r="9" spans="1:13" x14ac:dyDescent="0.2">
      <c r="A9" s="486"/>
      <c r="B9" s="486"/>
      <c r="C9" s="486"/>
      <c r="D9" s="486"/>
      <c r="E9" s="486"/>
      <c r="F9" s="486"/>
      <c r="G9" s="486"/>
      <c r="H9" s="486"/>
      <c r="I9" s="486"/>
      <c r="J9" s="47"/>
      <c r="K9" s="47"/>
      <c r="L9" s="47"/>
      <c r="M9" s="47"/>
    </row>
    <row r="10" spans="1:13" x14ac:dyDescent="0.2">
      <c r="A10" s="486"/>
      <c r="B10" s="486"/>
      <c r="C10" s="486"/>
      <c r="D10" s="486"/>
      <c r="E10" s="486"/>
      <c r="F10" s="486"/>
      <c r="G10" s="486"/>
      <c r="H10" s="486"/>
      <c r="I10" s="486"/>
      <c r="J10" s="47"/>
      <c r="K10" s="47"/>
      <c r="L10" s="47"/>
      <c r="M10" s="47"/>
    </row>
    <row r="11" spans="1:13" x14ac:dyDescent="0.2">
      <c r="A11" s="486"/>
      <c r="B11" s="486"/>
      <c r="C11" s="486"/>
      <c r="D11" s="486"/>
      <c r="E11" s="486"/>
      <c r="F11" s="486"/>
      <c r="G11" s="486"/>
      <c r="H11" s="486"/>
      <c r="I11" s="486"/>
      <c r="J11" s="47"/>
      <c r="K11" s="47"/>
      <c r="L11" s="47"/>
      <c r="M11" s="47"/>
    </row>
    <row r="12" spans="1:13" x14ac:dyDescent="0.2">
      <c r="A12" s="486"/>
      <c r="B12" s="486"/>
      <c r="C12" s="486"/>
      <c r="D12" s="486"/>
      <c r="E12" s="486"/>
      <c r="F12" s="486"/>
      <c r="G12" s="486"/>
      <c r="H12" s="486"/>
      <c r="I12" s="486"/>
      <c r="J12" s="47"/>
      <c r="K12" s="47"/>
      <c r="L12" s="47"/>
      <c r="M12" s="47"/>
    </row>
    <row r="13" spans="1:13" x14ac:dyDescent="0.2">
      <c r="A13" s="486"/>
      <c r="B13" s="486"/>
      <c r="C13" s="486"/>
      <c r="D13" s="486"/>
      <c r="E13" s="486"/>
      <c r="F13" s="486"/>
      <c r="G13" s="486"/>
      <c r="H13" s="486"/>
      <c r="I13" s="486"/>
      <c r="J13" s="47"/>
      <c r="K13" s="47"/>
      <c r="L13" s="47"/>
      <c r="M13" s="47"/>
    </row>
    <row r="14" spans="1:13" x14ac:dyDescent="0.2">
      <c r="A14" s="486"/>
      <c r="B14" s="486"/>
      <c r="C14" s="486"/>
      <c r="D14" s="486"/>
      <c r="E14" s="486"/>
      <c r="F14" s="486"/>
      <c r="G14" s="486"/>
      <c r="H14" s="486"/>
      <c r="I14" s="486"/>
      <c r="J14" s="47"/>
      <c r="K14" s="47"/>
      <c r="L14" s="47"/>
      <c r="M14" s="47"/>
    </row>
    <row r="15" spans="1:13" x14ac:dyDescent="0.2">
      <c r="A15" s="486"/>
      <c r="B15" s="486"/>
      <c r="C15" s="486"/>
      <c r="D15" s="486"/>
      <c r="E15" s="486"/>
      <c r="F15" s="486"/>
      <c r="G15" s="486"/>
      <c r="H15" s="486"/>
      <c r="I15" s="486"/>
      <c r="J15" s="47"/>
      <c r="K15" s="47"/>
      <c r="L15" s="47"/>
      <c r="M15" s="47"/>
    </row>
    <row r="16" spans="1:13" x14ac:dyDescent="0.2">
      <c r="A16" s="486"/>
      <c r="B16" s="486"/>
      <c r="C16" s="486"/>
      <c r="D16" s="486"/>
      <c r="E16" s="486"/>
      <c r="F16" s="486"/>
      <c r="G16" s="486"/>
      <c r="H16" s="486"/>
      <c r="I16" s="486"/>
      <c r="J16" s="47"/>
      <c r="K16" s="47"/>
      <c r="L16" s="47"/>
      <c r="M16" s="47"/>
    </row>
    <row r="17" spans="1:13" x14ac:dyDescent="0.2">
      <c r="A17" s="486"/>
      <c r="B17" s="486"/>
      <c r="C17" s="486"/>
      <c r="D17" s="486"/>
      <c r="E17" s="486"/>
      <c r="F17" s="486"/>
      <c r="G17" s="486"/>
      <c r="H17" s="486"/>
      <c r="I17" s="486"/>
      <c r="J17" s="47"/>
      <c r="K17" s="47"/>
      <c r="L17" s="47"/>
      <c r="M17" s="47"/>
    </row>
    <row r="18" spans="1:13" x14ac:dyDescent="0.2">
      <c r="A18" s="486"/>
      <c r="B18" s="486"/>
      <c r="C18" s="486"/>
      <c r="D18" s="486"/>
      <c r="E18" s="486"/>
      <c r="F18" s="486"/>
      <c r="G18" s="486"/>
      <c r="H18" s="486"/>
      <c r="I18" s="486"/>
      <c r="J18" s="47"/>
      <c r="K18" s="47"/>
      <c r="L18" s="47"/>
      <c r="M18" s="47"/>
    </row>
    <row r="19" spans="1:13" x14ac:dyDescent="0.2">
      <c r="A19" s="486"/>
      <c r="B19" s="486"/>
      <c r="C19" s="486"/>
      <c r="D19" s="486"/>
      <c r="E19" s="486"/>
      <c r="F19" s="486"/>
      <c r="G19" s="486"/>
      <c r="H19" s="486"/>
      <c r="I19" s="486"/>
      <c r="J19" s="47"/>
      <c r="K19" s="47"/>
      <c r="L19" s="47"/>
      <c r="M19" s="47"/>
    </row>
    <row r="20" spans="1:13" x14ac:dyDescent="0.2">
      <c r="A20" s="486"/>
      <c r="B20" s="486"/>
      <c r="C20" s="486"/>
      <c r="D20" s="486"/>
      <c r="E20" s="486"/>
      <c r="F20" s="486"/>
      <c r="G20" s="486"/>
      <c r="H20" s="486"/>
      <c r="I20" s="486"/>
      <c r="J20" s="47"/>
      <c r="K20" s="47"/>
      <c r="L20" s="47"/>
      <c r="M20" s="47"/>
    </row>
    <row r="21" spans="1:13" x14ac:dyDescent="0.2">
      <c r="A21" s="486"/>
      <c r="B21" s="486"/>
      <c r="C21" s="486"/>
      <c r="D21" s="486"/>
      <c r="E21" s="486"/>
      <c r="F21" s="486"/>
      <c r="G21" s="486"/>
      <c r="H21" s="486"/>
      <c r="I21" s="486"/>
      <c r="J21" s="47"/>
      <c r="K21" s="47"/>
      <c r="L21" s="47"/>
      <c r="M21" s="47"/>
    </row>
    <row r="22" spans="1:13" x14ac:dyDescent="0.2">
      <c r="A22" s="486"/>
      <c r="B22" s="486"/>
      <c r="C22" s="486"/>
      <c r="D22" s="486"/>
      <c r="E22" s="486"/>
      <c r="F22" s="486"/>
      <c r="G22" s="486"/>
      <c r="H22" s="486"/>
      <c r="I22" s="486"/>
      <c r="J22" s="47"/>
      <c r="K22" s="47"/>
      <c r="L22" s="47"/>
      <c r="M22" s="47"/>
    </row>
    <row r="23" spans="1:13" x14ac:dyDescent="0.2">
      <c r="A23" s="486"/>
      <c r="B23" s="486"/>
      <c r="C23" s="486"/>
      <c r="D23" s="486"/>
      <c r="E23" s="486"/>
      <c r="F23" s="486"/>
      <c r="G23" s="486"/>
      <c r="H23" s="486"/>
      <c r="I23" s="486"/>
      <c r="J23" s="47"/>
      <c r="K23" s="47"/>
      <c r="L23" s="47"/>
      <c r="M23" s="47"/>
    </row>
    <row r="24" spans="1:13" x14ac:dyDescent="0.2">
      <c r="A24" s="486"/>
      <c r="B24" s="486"/>
      <c r="C24" s="486"/>
      <c r="D24" s="486"/>
      <c r="E24" s="486"/>
      <c r="F24" s="486"/>
      <c r="G24" s="486"/>
      <c r="H24" s="486"/>
      <c r="I24" s="486"/>
      <c r="J24" s="47"/>
      <c r="K24" s="47"/>
      <c r="L24" s="47"/>
      <c r="M24" s="47"/>
    </row>
    <row r="25" spans="1:13" x14ac:dyDescent="0.2">
      <c r="A25" s="486"/>
      <c r="B25" s="486"/>
      <c r="C25" s="486"/>
      <c r="D25" s="486"/>
      <c r="E25" s="486"/>
      <c r="F25" s="486"/>
      <c r="G25" s="486"/>
      <c r="H25" s="486"/>
      <c r="I25" s="486"/>
      <c r="J25" s="47"/>
      <c r="K25" s="47"/>
      <c r="L25" s="47"/>
      <c r="M25" s="47"/>
    </row>
    <row r="26" spans="1:13" x14ac:dyDescent="0.2">
      <c r="A26" s="486"/>
      <c r="B26" s="486"/>
      <c r="C26" s="486"/>
      <c r="D26" s="486"/>
      <c r="E26" s="486"/>
      <c r="F26" s="486"/>
      <c r="G26" s="486"/>
      <c r="H26" s="486"/>
      <c r="I26" s="486"/>
      <c r="J26" s="47"/>
      <c r="K26" s="47"/>
      <c r="L26" s="47"/>
      <c r="M26" s="47"/>
    </row>
    <row r="27" spans="1:13" x14ac:dyDescent="0.2">
      <c r="A27" s="486"/>
      <c r="B27" s="486"/>
      <c r="C27" s="486"/>
      <c r="D27" s="486"/>
      <c r="E27" s="486"/>
      <c r="F27" s="486"/>
      <c r="G27" s="486"/>
      <c r="H27" s="486"/>
      <c r="I27" s="486"/>
      <c r="J27" s="47"/>
      <c r="K27" s="47"/>
      <c r="L27" s="47"/>
      <c r="M27" s="47"/>
    </row>
    <row r="28" spans="1:13" ht="12.75" customHeight="1" x14ac:dyDescent="0.2">
      <c r="A28" s="486"/>
      <c r="B28" s="486"/>
      <c r="C28" s="486"/>
      <c r="D28" s="486"/>
      <c r="E28" s="486"/>
      <c r="F28" s="486"/>
      <c r="G28" s="486"/>
      <c r="H28" s="486"/>
      <c r="I28" s="486"/>
      <c r="J28" s="47"/>
      <c r="K28" s="47"/>
      <c r="L28" s="47"/>
      <c r="M28" s="47"/>
    </row>
    <row r="29" spans="1:13" x14ac:dyDescent="0.2">
      <c r="A29" s="486"/>
      <c r="B29" s="486"/>
      <c r="C29" s="486"/>
      <c r="D29" s="486"/>
      <c r="E29" s="486"/>
      <c r="F29" s="486"/>
      <c r="G29" s="486"/>
      <c r="H29" s="486"/>
      <c r="I29" s="486"/>
      <c r="J29" s="47"/>
      <c r="K29" s="47"/>
      <c r="L29" s="47"/>
      <c r="M29" s="47"/>
    </row>
    <row r="30" spans="1:13" x14ac:dyDescent="0.2">
      <c r="A30" s="486"/>
      <c r="B30" s="486"/>
      <c r="C30" s="486"/>
      <c r="D30" s="486"/>
      <c r="E30" s="486"/>
      <c r="F30" s="486"/>
      <c r="G30" s="486"/>
      <c r="H30" s="486"/>
      <c r="I30" s="486"/>
      <c r="J30" s="47"/>
      <c r="K30" s="47"/>
      <c r="L30" s="47"/>
      <c r="M30" s="47"/>
    </row>
    <row r="31" spans="1:13" ht="135.6" customHeight="1" x14ac:dyDescent="0.2">
      <c r="A31" s="486"/>
      <c r="B31" s="486"/>
      <c r="C31" s="486"/>
      <c r="D31" s="486"/>
      <c r="E31" s="486"/>
      <c r="F31" s="486"/>
      <c r="G31" s="486"/>
      <c r="H31" s="486"/>
      <c r="I31" s="486"/>
      <c r="J31" s="47"/>
      <c r="K31" s="47"/>
      <c r="L31" s="47"/>
      <c r="M31" s="47"/>
    </row>
    <row r="32" spans="1:13" ht="101.45" customHeight="1" x14ac:dyDescent="0.25">
      <c r="A32" s="47"/>
      <c r="B32" s="261"/>
      <c r="C32" s="209"/>
      <c r="D32" s="47"/>
      <c r="E32" s="47"/>
      <c r="F32" s="47"/>
      <c r="G32" s="47"/>
      <c r="H32" s="47"/>
      <c r="I32" s="47"/>
      <c r="J32" s="47"/>
      <c r="K32" s="47"/>
      <c r="L32" s="47"/>
      <c r="M32" s="47"/>
    </row>
    <row r="33" spans="1:13" x14ac:dyDescent="0.2">
      <c r="A33" s="47"/>
      <c r="B33" s="47"/>
      <c r="C33" s="47"/>
      <c r="D33" s="47"/>
      <c r="E33" s="47"/>
      <c r="F33" s="47"/>
      <c r="G33" s="47"/>
      <c r="H33" s="47"/>
      <c r="I33" s="47"/>
      <c r="J33" s="47"/>
      <c r="K33" s="47"/>
      <c r="L33" s="47"/>
      <c r="M33" s="47"/>
    </row>
    <row r="34" spans="1:13" x14ac:dyDescent="0.2">
      <c r="A34" s="47"/>
      <c r="B34" s="47"/>
      <c r="C34" s="47"/>
      <c r="D34" s="47"/>
      <c r="E34" s="47"/>
      <c r="F34" s="47"/>
      <c r="G34" s="47"/>
      <c r="H34" s="47"/>
      <c r="I34" s="47"/>
      <c r="J34" s="47"/>
      <c r="K34" s="47"/>
      <c r="L34" s="47"/>
      <c r="M34" s="47"/>
    </row>
    <row r="35" spans="1:13" x14ac:dyDescent="0.2">
      <c r="A35" s="47"/>
      <c r="B35" s="47"/>
      <c r="C35" s="47"/>
      <c r="D35" s="47"/>
      <c r="E35" s="47"/>
      <c r="F35" s="47"/>
      <c r="G35" s="47"/>
      <c r="H35" s="47"/>
      <c r="I35" s="47"/>
      <c r="J35" s="47"/>
      <c r="K35" s="47"/>
      <c r="L35" s="47"/>
      <c r="M35" s="47"/>
    </row>
    <row r="36" spans="1:13" x14ac:dyDescent="0.2">
      <c r="A36" s="47"/>
      <c r="B36" s="47"/>
      <c r="C36" s="47"/>
      <c r="D36" s="47"/>
      <c r="E36" s="47"/>
      <c r="F36" s="47"/>
      <c r="G36" s="47"/>
      <c r="H36" s="47"/>
      <c r="I36" s="47"/>
      <c r="J36" s="47"/>
      <c r="K36" s="47"/>
      <c r="L36" s="47"/>
      <c r="M36" s="47"/>
    </row>
    <row r="37" spans="1:13" x14ac:dyDescent="0.2">
      <c r="A37" s="47"/>
      <c r="B37" s="47"/>
      <c r="C37" s="47"/>
      <c r="D37" s="47"/>
      <c r="E37" s="47"/>
      <c r="F37" s="47"/>
      <c r="G37" s="47"/>
      <c r="H37" s="47"/>
      <c r="I37" s="47"/>
      <c r="J37" s="47"/>
      <c r="K37" s="47"/>
      <c r="L37" s="47"/>
      <c r="M37" s="47"/>
    </row>
    <row r="38" spans="1:13" x14ac:dyDescent="0.2">
      <c r="A38" s="47"/>
      <c r="B38" s="47"/>
      <c r="C38" s="47"/>
      <c r="D38" s="47"/>
      <c r="E38" s="47"/>
      <c r="F38" s="47"/>
      <c r="G38" s="47"/>
      <c r="H38" s="47"/>
      <c r="I38" s="47"/>
      <c r="J38" s="47"/>
      <c r="K38" s="47"/>
      <c r="L38" s="47"/>
      <c r="M38" s="47"/>
    </row>
    <row r="39" spans="1:13" x14ac:dyDescent="0.2">
      <c r="A39" s="47"/>
      <c r="B39" s="47"/>
      <c r="C39" s="47"/>
      <c r="D39" s="47"/>
      <c r="E39" s="47"/>
      <c r="F39" s="47"/>
      <c r="G39" s="47"/>
      <c r="H39" s="47"/>
      <c r="I39" s="47"/>
      <c r="J39" s="47"/>
      <c r="K39" s="47"/>
      <c r="L39" s="47"/>
      <c r="M39" s="47"/>
    </row>
    <row r="40" spans="1:13" x14ac:dyDescent="0.2">
      <c r="A40" s="47"/>
      <c r="B40" s="47"/>
      <c r="C40" s="47"/>
      <c r="D40" s="47"/>
      <c r="E40" s="47"/>
      <c r="F40" s="47"/>
      <c r="G40" s="47"/>
      <c r="H40" s="47"/>
      <c r="I40" s="47"/>
      <c r="J40" s="47"/>
      <c r="K40" s="47"/>
      <c r="L40" s="47"/>
      <c r="M40" s="47"/>
    </row>
    <row r="41" spans="1:13" x14ac:dyDescent="0.2">
      <c r="A41" s="47"/>
      <c r="B41" s="47"/>
      <c r="C41" s="47"/>
      <c r="D41" s="47"/>
      <c r="E41" s="47"/>
      <c r="F41" s="47"/>
      <c r="G41" s="47"/>
      <c r="H41" s="47"/>
      <c r="I41" s="47"/>
      <c r="J41" s="47"/>
      <c r="K41" s="47"/>
      <c r="L41" s="47"/>
      <c r="M41" s="47"/>
    </row>
    <row r="42" spans="1:13" x14ac:dyDescent="0.2">
      <c r="A42" s="47"/>
      <c r="B42" s="47"/>
      <c r="C42" s="47"/>
      <c r="D42" s="47"/>
      <c r="E42" s="47"/>
      <c r="F42" s="47"/>
      <c r="G42" s="47"/>
      <c r="H42" s="47"/>
      <c r="I42" s="47"/>
      <c r="J42" s="47"/>
      <c r="K42" s="47"/>
      <c r="L42" s="47"/>
      <c r="M42" s="47"/>
    </row>
    <row r="43" spans="1:13" x14ac:dyDescent="0.2">
      <c r="A43" s="47"/>
      <c r="B43" s="47"/>
      <c r="C43" s="47"/>
      <c r="D43" s="47"/>
      <c r="E43" s="47"/>
      <c r="F43" s="47"/>
      <c r="G43" s="47"/>
      <c r="H43" s="47"/>
      <c r="I43" s="47"/>
      <c r="J43" s="47"/>
      <c r="K43" s="47"/>
      <c r="L43" s="47"/>
      <c r="M43" s="47"/>
    </row>
    <row r="44" spans="1:13" x14ac:dyDescent="0.2">
      <c r="A44" s="47"/>
      <c r="B44" s="47"/>
      <c r="C44" s="47"/>
      <c r="D44" s="47"/>
      <c r="E44" s="47"/>
      <c r="F44" s="47"/>
      <c r="G44" s="47"/>
      <c r="H44" s="47"/>
      <c r="I44" s="47"/>
      <c r="J44" s="47"/>
      <c r="K44" s="47"/>
      <c r="L44" s="47"/>
      <c r="M44" s="47"/>
    </row>
    <row r="45" spans="1:13" x14ac:dyDescent="0.2">
      <c r="A45" s="47"/>
      <c r="B45" s="47"/>
      <c r="C45" s="47"/>
      <c r="D45" s="47"/>
      <c r="E45" s="47"/>
      <c r="F45" s="47"/>
      <c r="G45" s="47"/>
      <c r="H45" s="47"/>
      <c r="I45" s="47"/>
      <c r="J45" s="47"/>
      <c r="K45" s="47"/>
      <c r="L45" s="47"/>
      <c r="M45" s="47"/>
    </row>
    <row r="46" spans="1:13" x14ac:dyDescent="0.2">
      <c r="A46" s="47"/>
      <c r="B46" s="47"/>
      <c r="C46" s="47"/>
      <c r="D46" s="47"/>
      <c r="E46" s="47"/>
      <c r="F46" s="47"/>
      <c r="G46" s="47"/>
      <c r="H46" s="47"/>
      <c r="I46" s="47"/>
      <c r="J46" s="47"/>
      <c r="K46" s="47"/>
      <c r="L46" s="47"/>
      <c r="M46" s="47"/>
    </row>
    <row r="47" spans="1:13" x14ac:dyDescent="0.2">
      <c r="A47" s="47"/>
      <c r="B47" s="47"/>
      <c r="C47" s="47"/>
      <c r="D47" s="47"/>
      <c r="E47" s="47"/>
      <c r="F47" s="47"/>
      <c r="G47" s="47"/>
      <c r="H47" s="47"/>
      <c r="I47" s="47"/>
      <c r="J47" s="47"/>
      <c r="K47" s="47"/>
      <c r="L47" s="47"/>
      <c r="M47" s="47"/>
    </row>
    <row r="48" spans="1:13" x14ac:dyDescent="0.2">
      <c r="A48" s="47"/>
      <c r="B48" s="47"/>
      <c r="C48" s="47"/>
      <c r="D48" s="47"/>
      <c r="E48" s="47"/>
      <c r="F48" s="47"/>
      <c r="G48" s="47"/>
      <c r="H48" s="47"/>
      <c r="I48" s="47"/>
      <c r="J48" s="47"/>
      <c r="K48" s="47"/>
      <c r="L48" s="47"/>
      <c r="M48" s="47"/>
    </row>
    <row r="49" spans="1:13" x14ac:dyDescent="0.2">
      <c r="A49" s="47"/>
      <c r="B49" s="47"/>
      <c r="C49" s="47"/>
      <c r="D49" s="47"/>
      <c r="E49" s="47"/>
      <c r="F49" s="47"/>
      <c r="G49" s="47"/>
      <c r="H49" s="47"/>
      <c r="I49" s="47"/>
      <c r="J49" s="47"/>
      <c r="K49" s="47"/>
      <c r="L49" s="47"/>
      <c r="M49" s="47"/>
    </row>
    <row r="50" spans="1:13" x14ac:dyDescent="0.2">
      <c r="A50" s="47"/>
      <c r="B50" s="47"/>
      <c r="C50" s="47"/>
      <c r="D50" s="47"/>
      <c r="E50" s="47"/>
      <c r="F50" s="47"/>
      <c r="G50" s="47"/>
      <c r="H50" s="47"/>
      <c r="I50" s="47"/>
      <c r="J50" s="47"/>
      <c r="K50" s="47"/>
      <c r="L50" s="47"/>
      <c r="M50" s="47"/>
    </row>
    <row r="51" spans="1:13" x14ac:dyDescent="0.2">
      <c r="A51" s="47"/>
      <c r="B51" s="47"/>
      <c r="C51" s="47"/>
      <c r="D51" s="47"/>
      <c r="E51" s="47"/>
      <c r="F51" s="47"/>
      <c r="G51" s="47"/>
      <c r="H51" s="47"/>
      <c r="I51" s="47"/>
      <c r="J51" s="47"/>
      <c r="K51" s="47"/>
      <c r="L51" s="47"/>
      <c r="M51" s="47"/>
    </row>
    <row r="52" spans="1:13" x14ac:dyDescent="0.2">
      <c r="A52" s="47"/>
      <c r="B52" s="47"/>
      <c r="C52" s="47"/>
      <c r="D52" s="47"/>
      <c r="E52" s="47"/>
      <c r="F52" s="47"/>
      <c r="G52" s="47"/>
      <c r="H52" s="47"/>
      <c r="I52" s="47"/>
      <c r="J52" s="47"/>
      <c r="K52" s="47"/>
      <c r="L52" s="47"/>
      <c r="M52" s="47"/>
    </row>
    <row r="53" spans="1:13" x14ac:dyDescent="0.2">
      <c r="A53" s="47"/>
      <c r="B53" s="47"/>
      <c r="C53" s="47"/>
      <c r="D53" s="47"/>
      <c r="E53" s="47"/>
      <c r="F53" s="47"/>
      <c r="G53" s="47"/>
      <c r="H53" s="47"/>
      <c r="I53" s="47"/>
      <c r="J53" s="47"/>
      <c r="K53" s="47"/>
      <c r="L53" s="47"/>
      <c r="M53" s="47"/>
    </row>
    <row r="54" spans="1:13" x14ac:dyDescent="0.2">
      <c r="A54" s="47"/>
      <c r="B54" s="47"/>
      <c r="C54" s="47"/>
      <c r="D54" s="47"/>
      <c r="E54" s="47"/>
      <c r="F54" s="47"/>
      <c r="G54" s="47"/>
      <c r="H54" s="47"/>
      <c r="I54" s="47"/>
      <c r="J54" s="47"/>
      <c r="K54" s="47"/>
      <c r="L54" s="47"/>
      <c r="M54" s="47"/>
    </row>
    <row r="55" spans="1:13" x14ac:dyDescent="0.2">
      <c r="A55" s="47"/>
      <c r="B55" s="47"/>
      <c r="C55" s="47"/>
      <c r="D55" s="47"/>
      <c r="E55" s="47"/>
      <c r="F55" s="47"/>
      <c r="G55" s="47"/>
      <c r="H55" s="47"/>
      <c r="I55" s="47"/>
      <c r="J55" s="47"/>
      <c r="K55" s="47"/>
      <c r="L55" s="47"/>
      <c r="M55" s="47"/>
    </row>
    <row r="56" spans="1:13" x14ac:dyDescent="0.2">
      <c r="A56" s="47"/>
      <c r="B56" s="47"/>
      <c r="C56" s="47"/>
      <c r="D56" s="47"/>
      <c r="E56" s="47"/>
      <c r="F56" s="47"/>
      <c r="G56" s="47"/>
      <c r="H56" s="47"/>
      <c r="I56" s="47"/>
      <c r="J56" s="47"/>
      <c r="K56" s="47"/>
      <c r="L56" s="47"/>
      <c r="M56" s="47"/>
    </row>
    <row r="57" spans="1:13" x14ac:dyDescent="0.2">
      <c r="A57" s="47"/>
      <c r="B57" s="47"/>
      <c r="C57" s="47"/>
      <c r="D57" s="47"/>
      <c r="E57" s="47"/>
      <c r="F57" s="47"/>
      <c r="G57" s="47"/>
      <c r="H57" s="47"/>
      <c r="I57" s="47"/>
      <c r="J57" s="47"/>
      <c r="K57" s="47"/>
      <c r="L57" s="47"/>
      <c r="M57" s="47"/>
    </row>
    <row r="58" spans="1:13" x14ac:dyDescent="0.2">
      <c r="A58" s="47"/>
      <c r="B58" s="47"/>
      <c r="C58" s="47"/>
      <c r="D58" s="47"/>
      <c r="E58" s="47"/>
      <c r="F58" s="47"/>
      <c r="G58" s="47"/>
      <c r="H58" s="47"/>
      <c r="I58" s="47"/>
      <c r="J58" s="47"/>
      <c r="K58" s="47"/>
      <c r="L58" s="47"/>
      <c r="M58" s="47"/>
    </row>
    <row r="59" spans="1:13" x14ac:dyDescent="0.2">
      <c r="A59" s="47"/>
      <c r="B59" s="47"/>
      <c r="C59" s="47"/>
      <c r="D59" s="47"/>
      <c r="E59" s="47"/>
      <c r="F59" s="47"/>
      <c r="G59" s="47"/>
      <c r="H59" s="47"/>
      <c r="I59" s="47"/>
      <c r="J59" s="47"/>
      <c r="K59" s="47"/>
      <c r="L59" s="47"/>
      <c r="M59" s="47"/>
    </row>
    <row r="60" spans="1:13" x14ac:dyDescent="0.2">
      <c r="A60" s="47"/>
      <c r="B60" s="47"/>
      <c r="C60" s="47"/>
      <c r="D60" s="47"/>
      <c r="E60" s="47"/>
      <c r="F60" s="47"/>
      <c r="G60" s="47"/>
      <c r="H60" s="47"/>
      <c r="I60" s="47"/>
      <c r="J60" s="47"/>
      <c r="K60" s="47"/>
      <c r="L60" s="47"/>
      <c r="M60" s="47"/>
    </row>
    <row r="61" spans="1:13" x14ac:dyDescent="0.2">
      <c r="A61" s="47"/>
      <c r="B61" s="47"/>
      <c r="C61" s="47"/>
      <c r="D61" s="47"/>
      <c r="E61" s="47"/>
      <c r="F61" s="47"/>
      <c r="G61" s="47"/>
      <c r="H61" s="47"/>
      <c r="I61" s="47"/>
      <c r="J61" s="47"/>
      <c r="K61" s="47"/>
      <c r="L61" s="47"/>
      <c r="M61" s="47"/>
    </row>
    <row r="62" spans="1:13" x14ac:dyDescent="0.2">
      <c r="A62" s="47"/>
      <c r="B62" s="47"/>
      <c r="C62" s="47"/>
      <c r="D62" s="47"/>
      <c r="E62" s="47"/>
      <c r="F62" s="47"/>
      <c r="G62" s="47"/>
      <c r="H62" s="47"/>
      <c r="I62" s="47"/>
      <c r="J62" s="47"/>
      <c r="K62" s="47"/>
      <c r="L62" s="47"/>
      <c r="M62" s="47"/>
    </row>
    <row r="63" spans="1:13" x14ac:dyDescent="0.2">
      <c r="A63" s="47"/>
      <c r="B63" s="47"/>
      <c r="C63" s="47"/>
      <c r="D63" s="47"/>
      <c r="E63" s="47"/>
      <c r="F63" s="47"/>
      <c r="G63" s="47"/>
      <c r="H63" s="47"/>
      <c r="I63" s="47"/>
      <c r="J63" s="47"/>
      <c r="K63" s="47"/>
      <c r="L63" s="47"/>
      <c r="M63" s="47"/>
    </row>
    <row r="64" spans="1:13" x14ac:dyDescent="0.2">
      <c r="A64" s="47"/>
      <c r="B64" s="47"/>
      <c r="C64" s="47"/>
      <c r="D64" s="47"/>
      <c r="E64" s="47"/>
      <c r="F64" s="47"/>
      <c r="G64" s="47"/>
      <c r="H64" s="47"/>
      <c r="I64" s="47"/>
      <c r="J64" s="47"/>
      <c r="K64" s="47"/>
      <c r="L64" s="47"/>
      <c r="M64" s="47"/>
    </row>
    <row r="65" spans="1:13" x14ac:dyDescent="0.2">
      <c r="A65" s="47"/>
      <c r="B65" s="47"/>
      <c r="C65" s="47"/>
      <c r="D65" s="47"/>
      <c r="E65" s="47"/>
      <c r="F65" s="47"/>
      <c r="G65" s="47"/>
      <c r="H65" s="47"/>
      <c r="I65" s="47"/>
      <c r="J65" s="47"/>
      <c r="K65" s="47"/>
      <c r="L65" s="47"/>
      <c r="M65" s="47"/>
    </row>
    <row r="66" spans="1:13" x14ac:dyDescent="0.2">
      <c r="A66" s="47"/>
      <c r="B66" s="47"/>
      <c r="C66" s="47"/>
      <c r="D66" s="47"/>
      <c r="E66" s="47"/>
      <c r="F66" s="47"/>
      <c r="G66" s="47"/>
      <c r="H66" s="47"/>
      <c r="I66" s="47"/>
      <c r="J66" s="47"/>
      <c r="K66" s="47"/>
      <c r="L66" s="47"/>
      <c r="M66" s="47"/>
    </row>
    <row r="67" spans="1:13" x14ac:dyDescent="0.2">
      <c r="A67" s="47"/>
      <c r="B67" s="47"/>
      <c r="C67" s="47"/>
      <c r="D67" s="47"/>
      <c r="E67" s="47"/>
      <c r="F67" s="47"/>
      <c r="G67" s="47"/>
      <c r="H67" s="47"/>
      <c r="I67" s="47"/>
      <c r="J67" s="47"/>
      <c r="K67" s="47"/>
      <c r="L67" s="47"/>
      <c r="M67" s="47"/>
    </row>
    <row r="68" spans="1:13" x14ac:dyDescent="0.2">
      <c r="A68" s="47"/>
      <c r="B68" s="47"/>
      <c r="C68" s="47"/>
      <c r="D68" s="47"/>
      <c r="E68" s="47"/>
      <c r="F68" s="47"/>
      <c r="G68" s="47"/>
      <c r="H68" s="47"/>
      <c r="I68" s="47"/>
      <c r="J68" s="47"/>
      <c r="K68" s="47"/>
      <c r="L68" s="47"/>
      <c r="M68" s="47"/>
    </row>
    <row r="69" spans="1:13" x14ac:dyDescent="0.2">
      <c r="A69" s="47"/>
      <c r="B69" s="47"/>
      <c r="C69" s="47"/>
      <c r="D69" s="47"/>
      <c r="E69" s="47"/>
      <c r="F69" s="47"/>
      <c r="G69" s="47"/>
      <c r="H69" s="47"/>
      <c r="I69" s="47"/>
      <c r="J69" s="47"/>
      <c r="K69" s="47"/>
      <c r="L69" s="47"/>
      <c r="M69" s="47"/>
    </row>
    <row r="70" spans="1:13" x14ac:dyDescent="0.2">
      <c r="A70" s="47"/>
      <c r="B70" s="47"/>
      <c r="C70" s="47"/>
      <c r="D70" s="47"/>
      <c r="E70" s="47"/>
      <c r="F70" s="47"/>
      <c r="G70" s="47"/>
      <c r="H70" s="47"/>
      <c r="I70" s="47"/>
      <c r="J70" s="47"/>
      <c r="K70" s="47"/>
      <c r="L70" s="47"/>
      <c r="M70" s="47"/>
    </row>
    <row r="71" spans="1:13" x14ac:dyDescent="0.2">
      <c r="A71" s="47"/>
      <c r="B71" s="47"/>
      <c r="C71" s="47"/>
      <c r="D71" s="47"/>
      <c r="E71" s="47"/>
      <c r="F71" s="47"/>
      <c r="G71" s="47"/>
      <c r="H71" s="47"/>
      <c r="I71" s="47"/>
      <c r="J71" s="47"/>
      <c r="K71" s="47"/>
      <c r="L71" s="47"/>
      <c r="M71" s="47"/>
    </row>
    <row r="72" spans="1:13" x14ac:dyDescent="0.2">
      <c r="A72" s="47"/>
      <c r="B72" s="47"/>
      <c r="C72" s="47"/>
      <c r="D72" s="47"/>
      <c r="E72" s="47"/>
      <c r="F72" s="47"/>
      <c r="G72" s="47"/>
      <c r="H72" s="47"/>
      <c r="I72" s="47"/>
      <c r="J72" s="47"/>
      <c r="K72" s="47"/>
      <c r="L72" s="47"/>
      <c r="M72" s="47"/>
    </row>
    <row r="73" spans="1:13" x14ac:dyDescent="0.2">
      <c r="A73" s="47"/>
      <c r="B73" s="47"/>
      <c r="C73" s="47"/>
      <c r="D73" s="47"/>
      <c r="E73" s="47"/>
      <c r="F73" s="47"/>
      <c r="G73" s="47"/>
      <c r="H73" s="47"/>
      <c r="I73" s="47"/>
      <c r="J73" s="47"/>
      <c r="K73" s="47"/>
      <c r="L73" s="47"/>
      <c r="M73" s="47"/>
    </row>
    <row r="74" spans="1:13" x14ac:dyDescent="0.2">
      <c r="A74" s="47"/>
      <c r="B74" s="47"/>
      <c r="C74" s="47"/>
      <c r="D74" s="47"/>
      <c r="E74" s="47"/>
      <c r="F74" s="47"/>
      <c r="G74" s="47"/>
      <c r="H74" s="47"/>
      <c r="I74" s="47"/>
      <c r="J74" s="47"/>
      <c r="K74" s="47"/>
      <c r="L74" s="47"/>
      <c r="M74" s="47"/>
    </row>
    <row r="75" spans="1:13" x14ac:dyDescent="0.2">
      <c r="A75" s="47"/>
      <c r="B75" s="47"/>
      <c r="C75" s="47"/>
      <c r="D75" s="47"/>
      <c r="E75" s="47"/>
      <c r="F75" s="47"/>
      <c r="G75" s="47"/>
      <c r="H75" s="47"/>
      <c r="I75" s="47"/>
      <c r="J75" s="47"/>
      <c r="K75" s="47"/>
      <c r="L75" s="47"/>
      <c r="M75" s="47"/>
    </row>
    <row r="76" spans="1:13" x14ac:dyDescent="0.2">
      <c r="A76" s="47"/>
      <c r="B76" s="47"/>
      <c r="C76" s="47"/>
      <c r="D76" s="47"/>
      <c r="E76" s="47"/>
      <c r="F76" s="47"/>
      <c r="G76" s="47"/>
      <c r="H76" s="47"/>
      <c r="I76" s="47"/>
      <c r="J76" s="47"/>
      <c r="K76" s="47"/>
      <c r="L76" s="47"/>
      <c r="M76" s="47"/>
    </row>
    <row r="77" spans="1:13" x14ac:dyDescent="0.2">
      <c r="A77" s="47"/>
      <c r="B77" s="47"/>
      <c r="C77" s="47"/>
      <c r="D77" s="47"/>
      <c r="E77" s="47"/>
      <c r="F77" s="47"/>
      <c r="G77" s="47"/>
      <c r="H77" s="47"/>
      <c r="I77" s="47"/>
      <c r="J77" s="47"/>
      <c r="K77" s="47"/>
      <c r="L77" s="47"/>
      <c r="M77" s="47"/>
    </row>
    <row r="78" spans="1:13" x14ac:dyDescent="0.2">
      <c r="A78" s="47"/>
      <c r="B78" s="47"/>
      <c r="C78" s="47"/>
      <c r="D78" s="47"/>
      <c r="E78" s="47"/>
      <c r="F78" s="47"/>
      <c r="G78" s="47"/>
      <c r="H78" s="47"/>
      <c r="I78" s="47"/>
      <c r="J78" s="47"/>
      <c r="K78" s="47"/>
      <c r="L78" s="47"/>
      <c r="M78" s="47"/>
    </row>
    <row r="79" spans="1:13" x14ac:dyDescent="0.2">
      <c r="A79" s="47"/>
      <c r="B79" s="47"/>
      <c r="C79" s="47"/>
      <c r="D79" s="47"/>
      <c r="E79" s="47"/>
      <c r="F79" s="47"/>
      <c r="G79" s="47"/>
      <c r="H79" s="47"/>
      <c r="I79" s="47"/>
      <c r="J79" s="47"/>
      <c r="K79" s="47"/>
      <c r="L79" s="47"/>
      <c r="M79" s="47"/>
    </row>
    <row r="80" spans="1:13" x14ac:dyDescent="0.2">
      <c r="A80" s="47"/>
      <c r="B80" s="47"/>
      <c r="C80" s="47"/>
      <c r="D80" s="47"/>
      <c r="E80" s="47"/>
      <c r="F80" s="47"/>
      <c r="G80" s="47"/>
      <c r="H80" s="47"/>
      <c r="I80" s="47"/>
      <c r="J80" s="47"/>
      <c r="K80" s="47"/>
      <c r="L80" s="47"/>
      <c r="M80" s="47"/>
    </row>
    <row r="81" spans="1:13" x14ac:dyDescent="0.2">
      <c r="A81" s="47"/>
      <c r="B81" s="47"/>
      <c r="C81" s="47"/>
      <c r="D81" s="47"/>
      <c r="E81" s="47"/>
      <c r="F81" s="47"/>
      <c r="G81" s="47"/>
      <c r="H81" s="47"/>
      <c r="I81" s="47"/>
      <c r="J81" s="47"/>
      <c r="K81" s="47"/>
      <c r="L81" s="47"/>
      <c r="M81" s="47"/>
    </row>
    <row r="82" spans="1:13" x14ac:dyDescent="0.2">
      <c r="A82" s="47"/>
      <c r="B82" s="47"/>
      <c r="C82" s="47"/>
      <c r="D82" s="47"/>
      <c r="E82" s="47"/>
      <c r="F82" s="47"/>
      <c r="G82" s="47"/>
      <c r="H82" s="47"/>
      <c r="I82" s="47"/>
      <c r="J82" s="47"/>
      <c r="K82" s="47"/>
      <c r="L82" s="47"/>
      <c r="M82" s="47"/>
    </row>
    <row r="83" spans="1:13" x14ac:dyDescent="0.2">
      <c r="A83" s="47"/>
      <c r="B83" s="47"/>
      <c r="C83" s="47"/>
      <c r="D83" s="47"/>
      <c r="E83" s="47"/>
      <c r="F83" s="47"/>
      <c r="G83" s="47"/>
      <c r="H83" s="47"/>
      <c r="I83" s="47"/>
      <c r="J83" s="47"/>
      <c r="K83" s="47"/>
      <c r="L83" s="47"/>
      <c r="M83" s="47"/>
    </row>
    <row r="84" spans="1:13" x14ac:dyDescent="0.2">
      <c r="A84" s="47"/>
      <c r="B84" s="47"/>
      <c r="C84" s="47"/>
      <c r="D84" s="47"/>
      <c r="E84" s="47"/>
      <c r="F84" s="47"/>
      <c r="G84" s="47"/>
      <c r="H84" s="47"/>
      <c r="I84" s="47"/>
      <c r="J84" s="47"/>
      <c r="K84" s="47"/>
      <c r="L84" s="47"/>
      <c r="M84" s="47"/>
    </row>
    <row r="85" spans="1:13" x14ac:dyDescent="0.2">
      <c r="A85" s="47"/>
      <c r="B85" s="47"/>
      <c r="C85" s="47"/>
      <c r="D85" s="47"/>
      <c r="E85" s="47"/>
      <c r="F85" s="47"/>
      <c r="G85" s="47"/>
      <c r="H85" s="47"/>
      <c r="I85" s="47"/>
      <c r="J85" s="47"/>
      <c r="K85" s="47"/>
      <c r="L85" s="47"/>
      <c r="M85" s="47"/>
    </row>
    <row r="86" spans="1:13" x14ac:dyDescent="0.2">
      <c r="A86" s="47"/>
      <c r="B86" s="47"/>
      <c r="C86" s="47"/>
      <c r="D86" s="47"/>
      <c r="E86" s="47"/>
      <c r="F86" s="47"/>
      <c r="G86" s="47"/>
      <c r="H86" s="47"/>
      <c r="I86" s="47"/>
      <c r="J86" s="47"/>
      <c r="K86" s="47"/>
      <c r="L86" s="47"/>
      <c r="M86" s="47"/>
    </row>
    <row r="87" spans="1:13" x14ac:dyDescent="0.2">
      <c r="A87" s="47"/>
      <c r="B87" s="47"/>
      <c r="C87" s="47"/>
      <c r="D87" s="47"/>
      <c r="E87" s="47"/>
      <c r="F87" s="47"/>
      <c r="G87" s="47"/>
      <c r="H87" s="47"/>
      <c r="I87" s="47"/>
      <c r="J87" s="47"/>
      <c r="K87" s="47"/>
      <c r="L87" s="47"/>
      <c r="M87" s="47"/>
    </row>
    <row r="88" spans="1:13" x14ac:dyDescent="0.2">
      <c r="A88" s="47"/>
      <c r="B88" s="47"/>
      <c r="C88" s="47"/>
      <c r="D88" s="47"/>
      <c r="E88" s="47"/>
      <c r="F88" s="47"/>
      <c r="G88" s="47"/>
      <c r="H88" s="47"/>
      <c r="I88" s="47"/>
      <c r="J88" s="47"/>
      <c r="K88" s="47"/>
      <c r="L88" s="47"/>
      <c r="M88" s="47"/>
    </row>
    <row r="89" spans="1:13" x14ac:dyDescent="0.2">
      <c r="A89" s="47"/>
      <c r="B89" s="47"/>
      <c r="C89" s="47"/>
      <c r="D89" s="47"/>
      <c r="E89" s="47"/>
      <c r="F89" s="47"/>
      <c r="G89" s="47"/>
      <c r="H89" s="47"/>
      <c r="I89" s="47"/>
      <c r="J89" s="47"/>
      <c r="K89" s="47"/>
      <c r="L89" s="47"/>
      <c r="M89" s="47"/>
    </row>
    <row r="90" spans="1:13" x14ac:dyDescent="0.2">
      <c r="A90" s="47"/>
      <c r="B90" s="47"/>
      <c r="C90" s="47"/>
      <c r="D90" s="47"/>
      <c r="E90" s="47"/>
      <c r="F90" s="47"/>
      <c r="G90" s="47"/>
      <c r="H90" s="47"/>
      <c r="I90" s="47"/>
      <c r="J90" s="47"/>
      <c r="K90" s="47"/>
      <c r="L90" s="47"/>
      <c r="M90" s="47"/>
    </row>
    <row r="91" spans="1:13" x14ac:dyDescent="0.2">
      <c r="A91" s="47"/>
      <c r="B91" s="47"/>
      <c r="C91" s="47"/>
      <c r="D91" s="47"/>
      <c r="E91" s="47"/>
      <c r="F91" s="47"/>
      <c r="G91" s="47"/>
      <c r="H91" s="47"/>
      <c r="I91" s="47"/>
      <c r="J91" s="47"/>
      <c r="K91" s="47"/>
      <c r="L91" s="47"/>
      <c r="M91" s="47"/>
    </row>
    <row r="92" spans="1:13" x14ac:dyDescent="0.2">
      <c r="A92" s="47"/>
      <c r="B92" s="47"/>
      <c r="C92" s="47"/>
      <c r="D92" s="47"/>
      <c r="E92" s="47"/>
      <c r="F92" s="47"/>
      <c r="G92" s="47"/>
      <c r="H92" s="47"/>
      <c r="I92" s="47"/>
      <c r="J92" s="47"/>
      <c r="K92" s="47"/>
      <c r="L92" s="47"/>
      <c r="M92" s="47"/>
    </row>
    <row r="93" spans="1:13" x14ac:dyDescent="0.2">
      <c r="A93" s="47"/>
      <c r="B93" s="47"/>
      <c r="C93" s="47"/>
      <c r="D93" s="47"/>
      <c r="E93" s="47"/>
      <c r="F93" s="47"/>
      <c r="G93" s="47"/>
      <c r="H93" s="47"/>
      <c r="I93" s="47"/>
      <c r="J93" s="47"/>
      <c r="K93" s="47"/>
      <c r="L93" s="47"/>
      <c r="M93" s="47"/>
    </row>
    <row r="94" spans="1:13" x14ac:dyDescent="0.2">
      <c r="A94" s="47"/>
      <c r="B94" s="47"/>
      <c r="C94" s="47"/>
      <c r="D94" s="47"/>
      <c r="E94" s="47"/>
      <c r="F94" s="47"/>
      <c r="G94" s="47"/>
      <c r="H94" s="47"/>
      <c r="I94" s="47"/>
      <c r="J94" s="47"/>
      <c r="K94" s="47"/>
      <c r="L94" s="47"/>
      <c r="M94" s="47"/>
    </row>
    <row r="95" spans="1:13" x14ac:dyDescent="0.2">
      <c r="A95" s="47"/>
      <c r="B95" s="47"/>
      <c r="C95" s="47"/>
      <c r="D95" s="47"/>
      <c r="E95" s="47"/>
      <c r="F95" s="47"/>
      <c r="G95" s="47"/>
      <c r="H95" s="47"/>
      <c r="I95" s="47"/>
      <c r="J95" s="47"/>
      <c r="K95" s="47"/>
      <c r="L95" s="47"/>
      <c r="M95" s="47"/>
    </row>
    <row r="96" spans="1:13" x14ac:dyDescent="0.2">
      <c r="A96" s="47"/>
      <c r="B96" s="47"/>
      <c r="C96" s="47"/>
      <c r="D96" s="47"/>
      <c r="E96" s="47"/>
      <c r="F96" s="47"/>
      <c r="G96" s="47"/>
      <c r="H96" s="47"/>
      <c r="I96" s="47"/>
      <c r="J96" s="47"/>
      <c r="K96" s="47"/>
      <c r="L96" s="47"/>
      <c r="M96" s="47"/>
    </row>
    <row r="97" spans="1:13" x14ac:dyDescent="0.2">
      <c r="A97" s="47"/>
      <c r="B97" s="47"/>
      <c r="C97" s="47"/>
      <c r="D97" s="47"/>
      <c r="E97" s="47"/>
      <c r="F97" s="47"/>
      <c r="G97" s="47"/>
      <c r="H97" s="47"/>
      <c r="I97" s="47"/>
      <c r="J97" s="47"/>
      <c r="K97" s="47"/>
      <c r="L97" s="47"/>
      <c r="M97" s="47"/>
    </row>
    <row r="98" spans="1:13" x14ac:dyDescent="0.2">
      <c r="A98" s="47"/>
      <c r="B98" s="47"/>
      <c r="C98" s="47"/>
      <c r="D98" s="47"/>
      <c r="E98" s="47"/>
      <c r="F98" s="47"/>
      <c r="G98" s="47"/>
      <c r="H98" s="47"/>
      <c r="I98" s="47"/>
      <c r="J98" s="47"/>
      <c r="K98" s="47"/>
      <c r="L98" s="47"/>
      <c r="M98" s="47"/>
    </row>
    <row r="99" spans="1:13" x14ac:dyDescent="0.2">
      <c r="A99" s="47"/>
      <c r="B99" s="47"/>
      <c r="C99" s="47"/>
      <c r="D99" s="47"/>
      <c r="E99" s="47"/>
      <c r="F99" s="47"/>
      <c r="G99" s="47"/>
      <c r="H99" s="47"/>
      <c r="I99" s="47"/>
      <c r="J99" s="47"/>
      <c r="K99" s="47"/>
      <c r="L99" s="47"/>
      <c r="M99" s="47"/>
    </row>
    <row r="100" spans="1:13" x14ac:dyDescent="0.2">
      <c r="A100" s="47"/>
      <c r="B100" s="47"/>
      <c r="C100" s="47"/>
      <c r="D100" s="47"/>
      <c r="E100" s="47"/>
      <c r="F100" s="47"/>
      <c r="G100" s="47"/>
      <c r="H100" s="47"/>
      <c r="I100" s="47"/>
      <c r="J100" s="47"/>
      <c r="K100" s="47"/>
      <c r="L100" s="47"/>
      <c r="M100" s="47"/>
    </row>
  </sheetData>
  <mergeCells count="1">
    <mergeCell ref="A1:I31"/>
  </mergeCells>
  <pageMargins left="0.7" right="0.7"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W132"/>
  <sheetViews>
    <sheetView zoomScale="70" workbookViewId="0">
      <pane xSplit="3" ySplit="5" topLeftCell="T55" activePane="bottomRight" state="frozen"/>
      <selection pane="topRight" activeCell="D1" sqref="D1"/>
      <selection pane="bottomLeft" activeCell="A6" sqref="A6"/>
      <selection pane="bottomRight" activeCell="AD58" sqref="AD58"/>
    </sheetView>
  </sheetViews>
  <sheetFormatPr defaultRowHeight="15" customHeight="1" outlineLevelRow="1" x14ac:dyDescent="0.25"/>
  <cols>
    <col min="1" max="1" width="19.7109375" style="91" customWidth="1"/>
    <col min="2" max="2" width="14.28515625" style="91" customWidth="1"/>
    <col min="3" max="3" width="25.85546875" style="91" customWidth="1"/>
    <col min="4" max="4" width="10.7109375" style="91" customWidth="1"/>
    <col min="5" max="5" width="12.28515625" style="91" customWidth="1"/>
    <col min="6" max="6" width="15.5703125" style="91" customWidth="1"/>
    <col min="7" max="7" width="9.28515625" style="91" customWidth="1"/>
    <col min="8" max="8" width="11.7109375" style="91" customWidth="1"/>
    <col min="9" max="9" width="10.7109375" style="91" customWidth="1"/>
    <col min="10" max="10" width="12.140625" style="91" customWidth="1"/>
    <col min="11" max="11" width="12.7109375" style="91" customWidth="1"/>
    <col min="12" max="12" width="12.42578125" style="91" customWidth="1"/>
    <col min="13" max="13" width="10.28515625" style="91" customWidth="1"/>
    <col min="14" max="15" width="20.140625" style="91" bestFit="1" customWidth="1"/>
    <col min="16" max="16" width="14.140625" style="91" customWidth="1"/>
    <col min="17" max="17" width="15.5703125" style="91" customWidth="1"/>
    <col min="18" max="18" width="14.5703125" style="91" customWidth="1"/>
    <col min="19" max="19" width="13.85546875" style="91" customWidth="1"/>
    <col min="20" max="20" width="11.28515625" style="91" customWidth="1"/>
    <col min="21" max="22" width="12.85546875" style="91" customWidth="1"/>
    <col min="23" max="23" width="15.28515625" style="91" customWidth="1"/>
    <col min="24" max="24" width="14.28515625" style="91" customWidth="1"/>
    <col min="25" max="25" width="13.140625" style="91" customWidth="1"/>
    <col min="26" max="26" width="15" style="91" customWidth="1"/>
    <col min="27" max="27" width="15.140625" style="91" customWidth="1"/>
    <col min="28" max="29" width="13.85546875" style="91" customWidth="1"/>
    <col min="30" max="30" width="15.140625" style="91" customWidth="1"/>
    <col min="31" max="32" width="13.85546875" style="91" customWidth="1"/>
    <col min="33" max="33" width="13.5703125" style="91" bestFit="1" customWidth="1"/>
    <col min="34" max="34" width="13.42578125" style="91" customWidth="1"/>
    <col min="35" max="35" width="14" style="91" customWidth="1"/>
    <col min="36" max="37" width="16.42578125" style="91" customWidth="1"/>
    <col min="38" max="257" width="9.140625" style="91" customWidth="1"/>
  </cols>
  <sheetData>
    <row r="1" spans="1:37" x14ac:dyDescent="0.25">
      <c r="C1" s="92" t="s">
        <v>85</v>
      </c>
    </row>
    <row r="2" spans="1:37" x14ac:dyDescent="0.25">
      <c r="C2" s="93" t="s">
        <v>235</v>
      </c>
      <c r="D2" s="93"/>
      <c r="E2" s="93"/>
      <c r="F2" s="94"/>
      <c r="G2" s="94"/>
      <c r="H2" s="94"/>
      <c r="I2" s="94"/>
      <c r="J2" s="94"/>
      <c r="K2" s="94"/>
      <c r="L2" s="94"/>
      <c r="M2" s="94"/>
      <c r="N2" s="94"/>
      <c r="O2" s="94"/>
      <c r="P2" s="94"/>
      <c r="Q2" s="94"/>
      <c r="R2" s="94"/>
      <c r="S2" s="94"/>
      <c r="T2" s="94"/>
      <c r="U2" s="94"/>
      <c r="V2" s="94"/>
      <c r="W2" s="94"/>
      <c r="X2" s="94"/>
      <c r="Y2" s="94"/>
      <c r="Z2" s="95"/>
      <c r="AK2" s="95" t="s">
        <v>236</v>
      </c>
    </row>
    <row r="3" spans="1:37" x14ac:dyDescent="0.25">
      <c r="C3" s="96"/>
      <c r="D3" s="96"/>
      <c r="E3" s="96"/>
      <c r="F3" s="96"/>
      <c r="G3" s="96"/>
      <c r="H3" s="96"/>
      <c r="I3" s="96"/>
      <c r="J3" s="96"/>
      <c r="K3" s="96"/>
      <c r="L3" s="96"/>
      <c r="M3" s="96"/>
      <c r="N3" s="96"/>
      <c r="O3" s="96"/>
      <c r="P3" s="96"/>
      <c r="Q3" s="96"/>
      <c r="R3" s="96"/>
      <c r="S3" s="96"/>
      <c r="T3" s="96"/>
      <c r="U3" s="96"/>
      <c r="V3" s="96"/>
      <c r="W3" s="96"/>
      <c r="X3" s="96"/>
      <c r="Y3" s="96"/>
      <c r="Z3" s="96"/>
      <c r="AA3" s="105">
        <v>2024</v>
      </c>
      <c r="AB3" s="105"/>
      <c r="AC3" s="105"/>
      <c r="AD3" s="105">
        <v>2025</v>
      </c>
      <c r="AF3" s="91">
        <v>2026</v>
      </c>
      <c r="AH3" s="91">
        <v>2027</v>
      </c>
      <c r="AJ3" s="91">
        <v>2028</v>
      </c>
    </row>
    <row r="4" spans="1:37" ht="106.5" customHeight="1" x14ac:dyDescent="0.25">
      <c r="A4" s="97" t="s">
        <v>61</v>
      </c>
      <c r="B4" s="97" t="s">
        <v>237</v>
      </c>
      <c r="C4" s="98" t="s">
        <v>238</v>
      </c>
      <c r="D4" s="98" t="s">
        <v>239</v>
      </c>
      <c r="E4" s="98" t="s">
        <v>240</v>
      </c>
      <c r="F4" s="98" t="s">
        <v>241</v>
      </c>
      <c r="G4" s="98" t="s">
        <v>242</v>
      </c>
      <c r="H4" s="98" t="s">
        <v>243</v>
      </c>
      <c r="I4" s="98" t="s">
        <v>244</v>
      </c>
      <c r="J4" s="98" t="s">
        <v>245</v>
      </c>
      <c r="K4" s="98" t="s">
        <v>246</v>
      </c>
      <c r="L4" s="98" t="s">
        <v>247</v>
      </c>
      <c r="M4" s="98" t="s">
        <v>248</v>
      </c>
      <c r="N4" s="98" t="s">
        <v>249</v>
      </c>
      <c r="O4" s="98" t="s">
        <v>250</v>
      </c>
      <c r="P4" s="99" t="s">
        <v>251</v>
      </c>
      <c r="Q4" s="98" t="s">
        <v>252</v>
      </c>
      <c r="R4" s="100" t="s">
        <v>253</v>
      </c>
      <c r="S4" s="99" t="s">
        <v>254</v>
      </c>
      <c r="T4" s="98" t="s">
        <v>255</v>
      </c>
      <c r="U4" s="98" t="s">
        <v>256</v>
      </c>
      <c r="V4" s="101" t="s">
        <v>257</v>
      </c>
      <c r="W4" s="100" t="s">
        <v>258</v>
      </c>
      <c r="X4" s="101" t="s">
        <v>259</v>
      </c>
      <c r="Y4" s="98" t="s">
        <v>260</v>
      </c>
      <c r="Z4" s="99" t="s">
        <v>261</v>
      </c>
      <c r="AA4" s="101" t="s">
        <v>262</v>
      </c>
      <c r="AB4" s="99" t="s">
        <v>263</v>
      </c>
      <c r="AC4" s="98" t="s">
        <v>509</v>
      </c>
      <c r="AD4" s="101" t="s">
        <v>264</v>
      </c>
      <c r="AE4" s="99" t="s">
        <v>265</v>
      </c>
      <c r="AF4" s="101" t="s">
        <v>503</v>
      </c>
      <c r="AG4" s="99" t="s">
        <v>501</v>
      </c>
      <c r="AH4" s="101" t="s">
        <v>504</v>
      </c>
      <c r="AI4" s="99" t="s">
        <v>502</v>
      </c>
      <c r="AJ4" s="101" t="s">
        <v>505</v>
      </c>
      <c r="AK4" s="99" t="s">
        <v>506</v>
      </c>
    </row>
    <row r="5" spans="1:37" x14ac:dyDescent="0.25">
      <c r="A5" s="97">
        <v>1</v>
      </c>
      <c r="B5" s="97"/>
      <c r="C5" s="98">
        <v>2</v>
      </c>
      <c r="D5" s="97">
        <v>3</v>
      </c>
      <c r="E5" s="98">
        <v>4</v>
      </c>
      <c r="F5" s="97">
        <v>5</v>
      </c>
      <c r="G5" s="98">
        <v>6</v>
      </c>
      <c r="H5" s="102">
        <v>7</v>
      </c>
      <c r="I5" s="487">
        <v>8</v>
      </c>
      <c r="J5" s="488"/>
      <c r="K5" s="103">
        <v>9</v>
      </c>
      <c r="L5" s="97">
        <v>10</v>
      </c>
      <c r="M5" s="97">
        <v>11</v>
      </c>
      <c r="N5" s="98">
        <v>12</v>
      </c>
      <c r="O5" s="97">
        <v>13</v>
      </c>
      <c r="P5" s="98">
        <v>14</v>
      </c>
      <c r="Q5" s="97">
        <v>15</v>
      </c>
      <c r="R5" s="97">
        <v>16</v>
      </c>
      <c r="S5" s="104">
        <v>17</v>
      </c>
      <c r="T5" s="98">
        <v>18</v>
      </c>
      <c r="U5" s="98">
        <v>19</v>
      </c>
      <c r="V5" s="97">
        <v>20</v>
      </c>
      <c r="W5" s="97">
        <v>21</v>
      </c>
      <c r="X5" s="97">
        <v>22</v>
      </c>
      <c r="Y5" s="97">
        <v>23</v>
      </c>
      <c r="Z5" s="97">
        <v>24</v>
      </c>
      <c r="AA5" s="97">
        <v>25</v>
      </c>
      <c r="AB5" s="105">
        <v>26</v>
      </c>
      <c r="AC5" s="105"/>
      <c r="AD5" s="97">
        <v>25</v>
      </c>
      <c r="AE5" s="105">
        <v>26</v>
      </c>
      <c r="AF5" s="97">
        <v>25</v>
      </c>
      <c r="AG5" s="105">
        <v>26</v>
      </c>
      <c r="AH5" s="97">
        <v>25</v>
      </c>
      <c r="AI5" s="105">
        <v>26</v>
      </c>
      <c r="AJ5" s="97">
        <v>25</v>
      </c>
      <c r="AK5" s="105">
        <v>26</v>
      </c>
    </row>
    <row r="6" spans="1:37" x14ac:dyDescent="0.25">
      <c r="A6" s="97"/>
      <c r="B6" s="97"/>
      <c r="C6" s="106" t="s">
        <v>266</v>
      </c>
      <c r="D6" s="103"/>
      <c r="E6" s="107"/>
      <c r="F6" s="103"/>
      <c r="G6" s="107"/>
      <c r="H6" s="107"/>
      <c r="I6" s="103"/>
      <c r="J6" s="103"/>
      <c r="K6" s="103"/>
      <c r="L6" s="103"/>
      <c r="M6" s="103"/>
      <c r="N6" s="107"/>
      <c r="O6" s="103"/>
      <c r="P6" s="107"/>
      <c r="Q6" s="103"/>
      <c r="R6" s="103"/>
      <c r="S6" s="108"/>
      <c r="T6" s="107"/>
      <c r="U6" s="107"/>
      <c r="V6" s="103"/>
      <c r="W6" s="103"/>
      <c r="X6" s="103"/>
      <c r="Y6" s="103"/>
      <c r="Z6" s="103"/>
      <c r="AA6" s="109"/>
      <c r="AB6" s="109"/>
      <c r="AC6" s="109"/>
      <c r="AD6" s="109"/>
      <c r="AE6" s="109"/>
      <c r="AF6" s="109"/>
      <c r="AG6" s="109"/>
      <c r="AH6" s="109"/>
      <c r="AI6" s="109"/>
      <c r="AJ6" s="109"/>
      <c r="AK6" s="109"/>
    </row>
    <row r="7" spans="1:37" outlineLevel="1" x14ac:dyDescent="0.25">
      <c r="A7" s="109"/>
      <c r="B7" s="109"/>
      <c r="C7" s="110" t="s">
        <v>267</v>
      </c>
      <c r="D7" s="111"/>
      <c r="E7" s="112"/>
      <c r="F7" s="113"/>
      <c r="G7" s="114"/>
      <c r="H7" s="114"/>
      <c r="I7" s="114"/>
      <c r="J7" s="114"/>
      <c r="K7" s="114"/>
      <c r="L7" s="114"/>
      <c r="M7" s="114"/>
      <c r="N7" s="113"/>
      <c r="O7" s="113"/>
      <c r="P7" s="113"/>
      <c r="Q7" s="113"/>
      <c r="R7" s="113"/>
      <c r="S7" s="113"/>
      <c r="T7" s="113"/>
      <c r="U7" s="113"/>
      <c r="V7" s="113"/>
      <c r="W7" s="113"/>
      <c r="X7" s="113"/>
      <c r="Y7" s="113"/>
      <c r="Z7" s="113"/>
      <c r="AA7" s="109"/>
      <c r="AB7" s="109"/>
      <c r="AC7" s="109"/>
      <c r="AD7" s="109"/>
      <c r="AE7" s="109"/>
      <c r="AF7" s="109"/>
      <c r="AG7" s="109"/>
      <c r="AH7" s="109"/>
      <c r="AI7" s="109"/>
      <c r="AJ7" s="109"/>
      <c r="AK7" s="109"/>
    </row>
    <row r="8" spans="1:37" ht="45" outlineLevel="1" x14ac:dyDescent="0.25">
      <c r="A8" s="115">
        <v>1</v>
      </c>
      <c r="B8" s="116" t="s">
        <v>268</v>
      </c>
      <c r="C8" s="117" t="s">
        <v>269</v>
      </c>
      <c r="D8" s="118" t="s">
        <v>270</v>
      </c>
      <c r="E8" s="119">
        <v>41554</v>
      </c>
      <c r="F8" s="120">
        <v>1133014</v>
      </c>
      <c r="G8" s="121">
        <v>3</v>
      </c>
      <c r="H8" s="122" t="s">
        <v>271</v>
      </c>
      <c r="I8" s="122">
        <v>5</v>
      </c>
      <c r="J8" s="122">
        <f>12*I8</f>
        <v>60</v>
      </c>
      <c r="K8" s="123">
        <f t="shared" ref="K8:K25" si="0">L8+M8</f>
        <v>60</v>
      </c>
      <c r="L8" s="122">
        <f>56-32</f>
        <v>24</v>
      </c>
      <c r="M8" s="122">
        <v>36</v>
      </c>
      <c r="N8" s="113">
        <f t="shared" ref="N8:N29" si="1">F8/M8</f>
        <v>31472.611111111109</v>
      </c>
      <c r="O8" s="124">
        <f>N8*12</f>
        <v>377671.33333333331</v>
      </c>
      <c r="P8" s="120">
        <v>0</v>
      </c>
      <c r="Q8" s="118">
        <f>F8</f>
        <v>1133014</v>
      </c>
      <c r="R8" s="124">
        <f t="shared" ref="R8:R13" si="2">P8</f>
        <v>0</v>
      </c>
      <c r="S8" s="118">
        <f>P8-R8</f>
        <v>0</v>
      </c>
      <c r="T8" s="118">
        <f t="shared" ref="T8:T23" si="3">M8</f>
        <v>36</v>
      </c>
      <c r="U8" s="118"/>
      <c r="V8" s="118">
        <f>Q8/T8</f>
        <v>31472.611111111109</v>
      </c>
      <c r="W8" s="118">
        <f>R8</f>
        <v>0</v>
      </c>
      <c r="X8" s="118">
        <v>0</v>
      </c>
      <c r="Y8" s="118">
        <f>X8-W8</f>
        <v>0</v>
      </c>
      <c r="Z8" s="113">
        <f>S8</f>
        <v>0</v>
      </c>
      <c r="AA8" s="125">
        <f t="shared" ref="AA8:AA13" si="4">X8</f>
        <v>0</v>
      </c>
      <c r="AB8" s="125">
        <f>Z8-AA8</f>
        <v>0</v>
      </c>
      <c r="AC8" s="125"/>
      <c r="AD8" s="125">
        <v>0</v>
      </c>
      <c r="AE8" s="125">
        <f>AB8-AD8</f>
        <v>0</v>
      </c>
      <c r="AF8" s="125">
        <v>0</v>
      </c>
      <c r="AG8" s="125">
        <f>AD8-AF8</f>
        <v>0</v>
      </c>
      <c r="AH8" s="125">
        <v>0</v>
      </c>
      <c r="AI8" s="125">
        <f>AF8-AH8</f>
        <v>0</v>
      </c>
      <c r="AJ8" s="125">
        <v>0</v>
      </c>
      <c r="AK8" s="125">
        <f>AH8-AJ8</f>
        <v>0</v>
      </c>
    </row>
    <row r="9" spans="1:37" ht="45" outlineLevel="1" x14ac:dyDescent="0.25">
      <c r="A9" s="115">
        <f>A8+1</f>
        <v>2</v>
      </c>
      <c r="B9" s="116" t="s">
        <v>268</v>
      </c>
      <c r="C9" s="126" t="s">
        <v>272</v>
      </c>
      <c r="D9" s="118" t="s">
        <v>273</v>
      </c>
      <c r="E9" s="127">
        <v>40904</v>
      </c>
      <c r="F9" s="118">
        <v>8733317</v>
      </c>
      <c r="G9" s="121">
        <v>5</v>
      </c>
      <c r="H9" s="122" t="s">
        <v>274</v>
      </c>
      <c r="I9" s="121">
        <v>10</v>
      </c>
      <c r="J9" s="122">
        <f t="shared" ref="J9:J29" si="5">12*I9</f>
        <v>120</v>
      </c>
      <c r="K9" s="128">
        <f t="shared" si="0"/>
        <v>120</v>
      </c>
      <c r="L9" s="122">
        <f>78-12</f>
        <v>66</v>
      </c>
      <c r="M9" s="122">
        <v>54</v>
      </c>
      <c r="N9" s="113">
        <f t="shared" si="1"/>
        <v>161728.09259259258</v>
      </c>
      <c r="O9" s="124">
        <f t="shared" ref="O9:O29" si="6">N9*12</f>
        <v>1940737.111111111</v>
      </c>
      <c r="P9" s="118">
        <v>1940737.22</v>
      </c>
      <c r="Q9" s="118">
        <f t="shared" ref="Q9:Q29" si="7">F9</f>
        <v>8733317</v>
      </c>
      <c r="R9" s="124">
        <f t="shared" si="2"/>
        <v>1940737.22</v>
      </c>
      <c r="S9" s="118">
        <f>P9-R9</f>
        <v>0</v>
      </c>
      <c r="T9" s="118">
        <f t="shared" si="3"/>
        <v>54</v>
      </c>
      <c r="U9" s="118"/>
      <c r="V9" s="118">
        <f>Q9/T9</f>
        <v>161728.09259259258</v>
      </c>
      <c r="W9" s="118">
        <f>S9</f>
        <v>0</v>
      </c>
      <c r="X9" s="118">
        <v>0</v>
      </c>
      <c r="Y9" s="118">
        <f t="shared" ref="Y9:Y29" si="8">X9-W9</f>
        <v>0</v>
      </c>
      <c r="Z9" s="113">
        <f t="shared" ref="Z9:Z14" si="9">S9</f>
        <v>0</v>
      </c>
      <c r="AA9" s="125">
        <f t="shared" si="4"/>
        <v>0</v>
      </c>
      <c r="AB9" s="125">
        <f t="shared" ref="AB9:AB29" si="10">Z9-AA9</f>
        <v>0</v>
      </c>
      <c r="AC9" s="125"/>
      <c r="AD9" s="125">
        <v>0</v>
      </c>
      <c r="AE9" s="125">
        <f t="shared" ref="AE9:AE27" si="11">AB9-AD9</f>
        <v>0</v>
      </c>
      <c r="AF9" s="125">
        <v>0</v>
      </c>
      <c r="AG9" s="125">
        <f t="shared" ref="AG9:AG27" si="12">AD9-AF9</f>
        <v>0</v>
      </c>
      <c r="AH9" s="125">
        <v>0</v>
      </c>
      <c r="AI9" s="125">
        <f t="shared" ref="AI9:AI27" si="13">AF9-AH9</f>
        <v>0</v>
      </c>
      <c r="AJ9" s="125">
        <v>0</v>
      </c>
      <c r="AK9" s="125">
        <f t="shared" ref="AK9:AK27" si="14">AH9-AJ9</f>
        <v>0</v>
      </c>
    </row>
    <row r="10" spans="1:37" ht="45" outlineLevel="1" x14ac:dyDescent="0.25">
      <c r="A10" s="115">
        <f t="shared" ref="A10:A29" si="15">A9+1</f>
        <v>3</v>
      </c>
      <c r="B10" s="116" t="s">
        <v>268</v>
      </c>
      <c r="C10" s="126" t="s">
        <v>275</v>
      </c>
      <c r="D10" s="118" t="s">
        <v>276</v>
      </c>
      <c r="E10" s="127">
        <v>40904</v>
      </c>
      <c r="F10" s="118">
        <v>1454123</v>
      </c>
      <c r="G10" s="121">
        <v>5</v>
      </c>
      <c r="H10" s="122" t="s">
        <v>274</v>
      </c>
      <c r="I10" s="121">
        <v>10</v>
      </c>
      <c r="J10" s="122">
        <f t="shared" si="5"/>
        <v>120</v>
      </c>
      <c r="K10" s="128">
        <f t="shared" si="0"/>
        <v>120</v>
      </c>
      <c r="L10" s="122">
        <v>78</v>
      </c>
      <c r="M10" s="122">
        <v>42</v>
      </c>
      <c r="N10" s="113">
        <f t="shared" si="1"/>
        <v>34621.976190476191</v>
      </c>
      <c r="O10" s="124">
        <f t="shared" si="6"/>
        <v>415463.71428571432</v>
      </c>
      <c r="P10" s="118">
        <v>0</v>
      </c>
      <c r="Q10" s="118">
        <f t="shared" si="7"/>
        <v>1454123</v>
      </c>
      <c r="R10" s="124">
        <f t="shared" si="2"/>
        <v>0</v>
      </c>
      <c r="S10" s="118">
        <f t="shared" ref="S10:S29" si="16">P10-R10</f>
        <v>0</v>
      </c>
      <c r="T10" s="118">
        <f t="shared" si="3"/>
        <v>42</v>
      </c>
      <c r="U10" s="118"/>
      <c r="V10" s="118">
        <f>P10</f>
        <v>0</v>
      </c>
      <c r="W10" s="118">
        <f t="shared" ref="W10:W23" si="17">S10</f>
        <v>0</v>
      </c>
      <c r="X10" s="118">
        <v>0</v>
      </c>
      <c r="Y10" s="118">
        <f t="shared" si="8"/>
        <v>0</v>
      </c>
      <c r="Z10" s="113">
        <f t="shared" si="9"/>
        <v>0</v>
      </c>
      <c r="AA10" s="125">
        <f t="shared" si="4"/>
        <v>0</v>
      </c>
      <c r="AB10" s="125">
        <f t="shared" si="10"/>
        <v>0</v>
      </c>
      <c r="AC10" s="125"/>
      <c r="AD10" s="125">
        <v>0</v>
      </c>
      <c r="AE10" s="125">
        <f t="shared" si="11"/>
        <v>0</v>
      </c>
      <c r="AF10" s="125">
        <v>0</v>
      </c>
      <c r="AG10" s="125">
        <f t="shared" si="12"/>
        <v>0</v>
      </c>
      <c r="AH10" s="125">
        <v>0</v>
      </c>
      <c r="AI10" s="125">
        <f t="shared" si="13"/>
        <v>0</v>
      </c>
      <c r="AJ10" s="125">
        <v>0</v>
      </c>
      <c r="AK10" s="125">
        <f t="shared" si="14"/>
        <v>0</v>
      </c>
    </row>
    <row r="11" spans="1:37" ht="45" outlineLevel="1" x14ac:dyDescent="0.25">
      <c r="A11" s="115">
        <f t="shared" si="15"/>
        <v>4</v>
      </c>
      <c r="B11" s="116" t="s">
        <v>268</v>
      </c>
      <c r="C11" s="126" t="s">
        <v>277</v>
      </c>
      <c r="D11" s="118" t="s">
        <v>278</v>
      </c>
      <c r="E11" s="127">
        <v>40904</v>
      </c>
      <c r="F11" s="118">
        <v>4470068</v>
      </c>
      <c r="G11" s="121">
        <v>5</v>
      </c>
      <c r="H11" s="122" t="s">
        <v>274</v>
      </c>
      <c r="I11" s="121">
        <v>10</v>
      </c>
      <c r="J11" s="122">
        <f t="shared" si="5"/>
        <v>120</v>
      </c>
      <c r="K11" s="123">
        <f t="shared" si="0"/>
        <v>120</v>
      </c>
      <c r="L11" s="122">
        <f>78-12</f>
        <v>66</v>
      </c>
      <c r="M11" s="122">
        <v>54</v>
      </c>
      <c r="N11" s="113">
        <f t="shared" si="1"/>
        <v>82779.037037037036</v>
      </c>
      <c r="O11" s="124">
        <f t="shared" si="6"/>
        <v>993348.4444444445</v>
      </c>
      <c r="P11" s="118">
        <v>993348.32</v>
      </c>
      <c r="Q11" s="118">
        <f t="shared" si="7"/>
        <v>4470068</v>
      </c>
      <c r="R11" s="124">
        <f t="shared" si="2"/>
        <v>993348.32</v>
      </c>
      <c r="S11" s="118">
        <f t="shared" si="16"/>
        <v>0</v>
      </c>
      <c r="T11" s="118">
        <f t="shared" si="3"/>
        <v>54</v>
      </c>
      <c r="U11" s="118"/>
      <c r="V11" s="118">
        <f>Q11/T11</f>
        <v>82779.037037037036</v>
      </c>
      <c r="W11" s="118">
        <f t="shared" si="17"/>
        <v>0</v>
      </c>
      <c r="X11" s="118">
        <v>0</v>
      </c>
      <c r="Y11" s="118">
        <f t="shared" si="8"/>
        <v>0</v>
      </c>
      <c r="Z11" s="113">
        <f t="shared" si="9"/>
        <v>0</v>
      </c>
      <c r="AA11" s="125">
        <f t="shared" si="4"/>
        <v>0</v>
      </c>
      <c r="AB11" s="125">
        <f t="shared" si="10"/>
        <v>0</v>
      </c>
      <c r="AC11" s="125"/>
      <c r="AD11" s="125">
        <v>0</v>
      </c>
      <c r="AE11" s="125">
        <f t="shared" si="11"/>
        <v>0</v>
      </c>
      <c r="AF11" s="125">
        <v>0</v>
      </c>
      <c r="AG11" s="125">
        <f t="shared" si="12"/>
        <v>0</v>
      </c>
      <c r="AH11" s="125">
        <v>0</v>
      </c>
      <c r="AI11" s="125">
        <f t="shared" si="13"/>
        <v>0</v>
      </c>
      <c r="AJ11" s="125">
        <v>0</v>
      </c>
      <c r="AK11" s="125">
        <f t="shared" si="14"/>
        <v>0</v>
      </c>
    </row>
    <row r="12" spans="1:37" ht="45" outlineLevel="1" x14ac:dyDescent="0.25">
      <c r="A12" s="115">
        <f t="shared" si="15"/>
        <v>5</v>
      </c>
      <c r="B12" s="116" t="s">
        <v>268</v>
      </c>
      <c r="C12" s="126" t="s">
        <v>279</v>
      </c>
      <c r="D12" s="118" t="s">
        <v>280</v>
      </c>
      <c r="E12" s="127">
        <v>40904</v>
      </c>
      <c r="F12" s="118">
        <v>4470068</v>
      </c>
      <c r="G12" s="121">
        <v>5</v>
      </c>
      <c r="H12" s="122" t="s">
        <v>274</v>
      </c>
      <c r="I12" s="121">
        <v>10</v>
      </c>
      <c r="J12" s="122">
        <f t="shared" si="5"/>
        <v>120</v>
      </c>
      <c r="K12" s="123">
        <f t="shared" si="0"/>
        <v>120</v>
      </c>
      <c r="L12" s="122">
        <f>78-12</f>
        <v>66</v>
      </c>
      <c r="M12" s="122">
        <v>54</v>
      </c>
      <c r="N12" s="113">
        <f t="shared" si="1"/>
        <v>82779.037037037036</v>
      </c>
      <c r="O12" s="124">
        <f t="shared" si="6"/>
        <v>993348.4444444445</v>
      </c>
      <c r="P12" s="118">
        <v>993348.32</v>
      </c>
      <c r="Q12" s="118">
        <f t="shared" si="7"/>
        <v>4470068</v>
      </c>
      <c r="R12" s="124">
        <f t="shared" si="2"/>
        <v>993348.32</v>
      </c>
      <c r="S12" s="118">
        <f t="shared" si="16"/>
        <v>0</v>
      </c>
      <c r="T12" s="118">
        <f t="shared" si="3"/>
        <v>54</v>
      </c>
      <c r="U12" s="118"/>
      <c r="V12" s="118">
        <f>Q12/T12</f>
        <v>82779.037037037036</v>
      </c>
      <c r="W12" s="118">
        <f t="shared" si="17"/>
        <v>0</v>
      </c>
      <c r="X12" s="118">
        <v>0</v>
      </c>
      <c r="Y12" s="118">
        <f t="shared" si="8"/>
        <v>0</v>
      </c>
      <c r="Z12" s="113">
        <f t="shared" si="9"/>
        <v>0</v>
      </c>
      <c r="AA12" s="125">
        <f t="shared" si="4"/>
        <v>0</v>
      </c>
      <c r="AB12" s="125">
        <f t="shared" si="10"/>
        <v>0</v>
      </c>
      <c r="AC12" s="125"/>
      <c r="AD12" s="125">
        <v>0</v>
      </c>
      <c r="AE12" s="125">
        <f t="shared" si="11"/>
        <v>0</v>
      </c>
      <c r="AF12" s="125">
        <v>0</v>
      </c>
      <c r="AG12" s="125">
        <f t="shared" si="12"/>
        <v>0</v>
      </c>
      <c r="AH12" s="125">
        <v>0</v>
      </c>
      <c r="AI12" s="125">
        <f t="shared" si="13"/>
        <v>0</v>
      </c>
      <c r="AJ12" s="125">
        <v>0</v>
      </c>
      <c r="AK12" s="125">
        <f t="shared" si="14"/>
        <v>0</v>
      </c>
    </row>
    <row r="13" spans="1:37" ht="45" outlineLevel="1" x14ac:dyDescent="0.25">
      <c r="A13" s="115">
        <f t="shared" si="15"/>
        <v>6</v>
      </c>
      <c r="B13" s="116" t="s">
        <v>268</v>
      </c>
      <c r="C13" s="126" t="s">
        <v>281</v>
      </c>
      <c r="D13" s="118" t="s">
        <v>282</v>
      </c>
      <c r="E13" s="127">
        <v>40904</v>
      </c>
      <c r="F13" s="118">
        <v>5575543</v>
      </c>
      <c r="G13" s="121">
        <v>5</v>
      </c>
      <c r="H13" s="122" t="s">
        <v>274</v>
      </c>
      <c r="I13" s="121">
        <v>10</v>
      </c>
      <c r="J13" s="122">
        <f t="shared" si="5"/>
        <v>120</v>
      </c>
      <c r="K13" s="123">
        <f t="shared" si="0"/>
        <v>120</v>
      </c>
      <c r="L13" s="122">
        <f>78-12</f>
        <v>66</v>
      </c>
      <c r="M13" s="122">
        <v>54</v>
      </c>
      <c r="N13" s="113">
        <f t="shared" si="1"/>
        <v>103250.79629629629</v>
      </c>
      <c r="O13" s="124">
        <f t="shared" si="6"/>
        <v>1239009.5555555555</v>
      </c>
      <c r="P13" s="118">
        <v>1239009.3999999999</v>
      </c>
      <c r="Q13" s="118">
        <f t="shared" si="7"/>
        <v>5575543</v>
      </c>
      <c r="R13" s="124">
        <f t="shared" si="2"/>
        <v>1239009.3999999999</v>
      </c>
      <c r="S13" s="118">
        <f t="shared" si="16"/>
        <v>0</v>
      </c>
      <c r="T13" s="118">
        <f t="shared" si="3"/>
        <v>54</v>
      </c>
      <c r="U13" s="118"/>
      <c r="V13" s="118">
        <f>Q13/T13</f>
        <v>103250.79629629629</v>
      </c>
      <c r="W13" s="118">
        <f t="shared" si="17"/>
        <v>0</v>
      </c>
      <c r="X13" s="118">
        <v>0</v>
      </c>
      <c r="Y13" s="118">
        <f t="shared" si="8"/>
        <v>0</v>
      </c>
      <c r="Z13" s="113">
        <f t="shared" si="9"/>
        <v>0</v>
      </c>
      <c r="AA13" s="125">
        <f t="shared" si="4"/>
        <v>0</v>
      </c>
      <c r="AB13" s="125">
        <f t="shared" si="10"/>
        <v>0</v>
      </c>
      <c r="AC13" s="125"/>
      <c r="AD13" s="125">
        <v>0</v>
      </c>
      <c r="AE13" s="125">
        <f t="shared" si="11"/>
        <v>0</v>
      </c>
      <c r="AF13" s="125">
        <v>0</v>
      </c>
      <c r="AG13" s="125">
        <f t="shared" si="12"/>
        <v>0</v>
      </c>
      <c r="AH13" s="125">
        <v>0</v>
      </c>
      <c r="AI13" s="125">
        <f t="shared" si="13"/>
        <v>0</v>
      </c>
      <c r="AJ13" s="125">
        <v>0</v>
      </c>
      <c r="AK13" s="125">
        <f t="shared" si="14"/>
        <v>0</v>
      </c>
    </row>
    <row r="14" spans="1:37" ht="45" outlineLevel="1" x14ac:dyDescent="0.25">
      <c r="A14" s="115">
        <f t="shared" si="15"/>
        <v>7</v>
      </c>
      <c r="B14" s="116" t="s">
        <v>268</v>
      </c>
      <c r="C14" s="126" t="s">
        <v>283</v>
      </c>
      <c r="D14" s="118" t="s">
        <v>284</v>
      </c>
      <c r="E14" s="127">
        <v>40904</v>
      </c>
      <c r="F14" s="118">
        <v>1193250</v>
      </c>
      <c r="G14" s="121">
        <v>5</v>
      </c>
      <c r="H14" s="122" t="s">
        <v>274</v>
      </c>
      <c r="I14" s="121">
        <v>10</v>
      </c>
      <c r="J14" s="122">
        <f t="shared" si="5"/>
        <v>120</v>
      </c>
      <c r="K14" s="128">
        <f t="shared" si="0"/>
        <v>120</v>
      </c>
      <c r="L14" s="122">
        <v>78</v>
      </c>
      <c r="M14" s="122">
        <v>42</v>
      </c>
      <c r="N14" s="113">
        <f t="shared" si="1"/>
        <v>28410.714285714286</v>
      </c>
      <c r="O14" s="124">
        <f t="shared" si="6"/>
        <v>340928.57142857142</v>
      </c>
      <c r="P14" s="118">
        <v>0.18</v>
      </c>
      <c r="Q14" s="118">
        <f t="shared" si="7"/>
        <v>1193250</v>
      </c>
      <c r="R14" s="124">
        <v>0</v>
      </c>
      <c r="S14" s="118">
        <f t="shared" si="16"/>
        <v>0.18</v>
      </c>
      <c r="T14" s="118">
        <f t="shared" si="3"/>
        <v>42</v>
      </c>
      <c r="U14" s="118"/>
      <c r="V14" s="118">
        <f>P14</f>
        <v>0.18</v>
      </c>
      <c r="W14" s="118">
        <f t="shared" si="17"/>
        <v>0.18</v>
      </c>
      <c r="X14" s="118">
        <v>0</v>
      </c>
      <c r="Y14" s="118">
        <f t="shared" si="8"/>
        <v>-0.18</v>
      </c>
      <c r="Z14" s="113">
        <f t="shared" si="9"/>
        <v>0.18</v>
      </c>
      <c r="AA14" s="129">
        <f>Z14</f>
        <v>0.18</v>
      </c>
      <c r="AB14" s="125">
        <f t="shared" si="10"/>
        <v>0</v>
      </c>
      <c r="AC14" s="125"/>
      <c r="AD14" s="125">
        <v>0</v>
      </c>
      <c r="AE14" s="125">
        <f t="shared" si="11"/>
        <v>0</v>
      </c>
      <c r="AF14" s="125">
        <v>0</v>
      </c>
      <c r="AG14" s="125">
        <f t="shared" si="12"/>
        <v>0</v>
      </c>
      <c r="AH14" s="125">
        <v>0</v>
      </c>
      <c r="AI14" s="125">
        <f t="shared" si="13"/>
        <v>0</v>
      </c>
      <c r="AJ14" s="125">
        <v>0</v>
      </c>
      <c r="AK14" s="125">
        <f t="shared" si="14"/>
        <v>0</v>
      </c>
    </row>
    <row r="15" spans="1:37" ht="45" outlineLevel="1" x14ac:dyDescent="0.25">
      <c r="A15" s="115">
        <f t="shared" si="15"/>
        <v>8</v>
      </c>
      <c r="B15" s="116" t="s">
        <v>268</v>
      </c>
      <c r="C15" s="126" t="s">
        <v>285</v>
      </c>
      <c r="D15" s="118" t="s">
        <v>286</v>
      </c>
      <c r="E15" s="127">
        <v>41554</v>
      </c>
      <c r="F15" s="118">
        <v>1668517</v>
      </c>
      <c r="G15" s="121">
        <v>5</v>
      </c>
      <c r="H15" s="122" t="s">
        <v>274</v>
      </c>
      <c r="I15" s="121">
        <v>10</v>
      </c>
      <c r="J15" s="122">
        <f t="shared" si="5"/>
        <v>120</v>
      </c>
      <c r="K15" s="128">
        <f t="shared" si="0"/>
        <v>120</v>
      </c>
      <c r="L15" s="122">
        <v>56</v>
      </c>
      <c r="M15" s="122">
        <v>64</v>
      </c>
      <c r="N15" s="113">
        <f t="shared" si="1"/>
        <v>26070.578125</v>
      </c>
      <c r="O15" s="124">
        <f t="shared" si="6"/>
        <v>312846.9375</v>
      </c>
      <c r="P15" s="118">
        <v>573552.64000000001</v>
      </c>
      <c r="Q15" s="118">
        <f t="shared" si="7"/>
        <v>1668517</v>
      </c>
      <c r="R15" s="124">
        <f>O15</f>
        <v>312846.9375</v>
      </c>
      <c r="S15" s="118">
        <f t="shared" si="16"/>
        <v>260705.70250000001</v>
      </c>
      <c r="T15" s="118">
        <f t="shared" si="3"/>
        <v>64</v>
      </c>
      <c r="U15" s="118"/>
      <c r="V15" s="118">
        <f>Q15/T15</f>
        <v>26070.578125</v>
      </c>
      <c r="W15" s="118">
        <f t="shared" si="17"/>
        <v>260705.70250000001</v>
      </c>
      <c r="X15" s="118">
        <f>S15</f>
        <v>260705.70250000001</v>
      </c>
      <c r="Y15" s="118">
        <f t="shared" si="8"/>
        <v>0</v>
      </c>
      <c r="Z15" s="113">
        <f t="shared" ref="Z15:Z29" si="18">S15-X15</f>
        <v>0</v>
      </c>
      <c r="AA15" s="129">
        <f>Z15</f>
        <v>0</v>
      </c>
      <c r="AB15" s="125">
        <f t="shared" si="10"/>
        <v>0</v>
      </c>
      <c r="AC15" s="125"/>
      <c r="AD15" s="125">
        <v>0</v>
      </c>
      <c r="AE15" s="125">
        <f t="shared" si="11"/>
        <v>0</v>
      </c>
      <c r="AF15" s="125">
        <v>0</v>
      </c>
      <c r="AG15" s="125">
        <f t="shared" si="12"/>
        <v>0</v>
      </c>
      <c r="AH15" s="125">
        <v>0</v>
      </c>
      <c r="AI15" s="125">
        <f t="shared" si="13"/>
        <v>0</v>
      </c>
      <c r="AJ15" s="125">
        <v>0</v>
      </c>
      <c r="AK15" s="125">
        <f t="shared" si="14"/>
        <v>0</v>
      </c>
    </row>
    <row r="16" spans="1:37" ht="45" outlineLevel="1" x14ac:dyDescent="0.25">
      <c r="A16" s="115">
        <f t="shared" si="15"/>
        <v>9</v>
      </c>
      <c r="B16" s="116" t="s">
        <v>287</v>
      </c>
      <c r="C16" s="126" t="s">
        <v>288</v>
      </c>
      <c r="D16" s="118" t="s">
        <v>289</v>
      </c>
      <c r="E16" s="127">
        <v>41554</v>
      </c>
      <c r="F16" s="118">
        <v>5991843</v>
      </c>
      <c r="G16" s="121">
        <v>5</v>
      </c>
      <c r="H16" s="122" t="s">
        <v>274</v>
      </c>
      <c r="I16" s="121">
        <v>10</v>
      </c>
      <c r="J16" s="122">
        <f t="shared" si="5"/>
        <v>120</v>
      </c>
      <c r="K16" s="128">
        <f t="shared" si="0"/>
        <v>120</v>
      </c>
      <c r="L16" s="122">
        <v>56</v>
      </c>
      <c r="M16" s="122">
        <v>64</v>
      </c>
      <c r="N16" s="113">
        <f t="shared" si="1"/>
        <v>93622.546875</v>
      </c>
      <c r="O16" s="124">
        <f t="shared" si="6"/>
        <v>1123470.5625</v>
      </c>
      <c r="P16" s="118">
        <v>2059695.9</v>
      </c>
      <c r="Q16" s="118">
        <f t="shared" si="7"/>
        <v>5991843</v>
      </c>
      <c r="R16" s="124">
        <f>O16</f>
        <v>1123470.5625</v>
      </c>
      <c r="S16" s="118">
        <f t="shared" si="16"/>
        <v>936225.33749999991</v>
      </c>
      <c r="T16" s="118">
        <f t="shared" si="3"/>
        <v>64</v>
      </c>
      <c r="U16" s="118"/>
      <c r="V16" s="118">
        <f>Q16/T16</f>
        <v>93622.546875</v>
      </c>
      <c r="W16" s="118">
        <f t="shared" si="17"/>
        <v>936225.33749999991</v>
      </c>
      <c r="X16" s="118">
        <f>S16</f>
        <v>936225.33749999991</v>
      </c>
      <c r="Y16" s="118">
        <f t="shared" si="8"/>
        <v>0</v>
      </c>
      <c r="Z16" s="113">
        <f t="shared" si="18"/>
        <v>0</v>
      </c>
      <c r="AA16" s="129">
        <f t="shared" ref="AA16:AA23" si="19">Z16</f>
        <v>0</v>
      </c>
      <c r="AB16" s="125">
        <f t="shared" si="10"/>
        <v>0</v>
      </c>
      <c r="AC16" s="125"/>
      <c r="AD16" s="125">
        <v>0</v>
      </c>
      <c r="AE16" s="125">
        <f t="shared" si="11"/>
        <v>0</v>
      </c>
      <c r="AF16" s="125">
        <v>0</v>
      </c>
      <c r="AG16" s="125">
        <f t="shared" si="12"/>
        <v>0</v>
      </c>
      <c r="AH16" s="125">
        <v>0</v>
      </c>
      <c r="AI16" s="125">
        <f t="shared" si="13"/>
        <v>0</v>
      </c>
      <c r="AJ16" s="125">
        <v>0</v>
      </c>
      <c r="AK16" s="125">
        <f t="shared" si="14"/>
        <v>0</v>
      </c>
    </row>
    <row r="17" spans="1:37" ht="75" outlineLevel="1" x14ac:dyDescent="0.25">
      <c r="A17" s="115">
        <f t="shared" si="15"/>
        <v>10</v>
      </c>
      <c r="B17" s="116" t="s">
        <v>290</v>
      </c>
      <c r="C17" s="126" t="s">
        <v>291</v>
      </c>
      <c r="D17" s="118" t="s">
        <v>292</v>
      </c>
      <c r="E17" s="127">
        <v>41554</v>
      </c>
      <c r="F17" s="118">
        <v>519186</v>
      </c>
      <c r="G17" s="121">
        <v>5</v>
      </c>
      <c r="H17" s="122" t="s">
        <v>274</v>
      </c>
      <c r="I17" s="121">
        <v>10</v>
      </c>
      <c r="J17" s="122">
        <f t="shared" si="5"/>
        <v>120</v>
      </c>
      <c r="K17" s="128">
        <f t="shared" si="0"/>
        <v>120</v>
      </c>
      <c r="L17" s="122">
        <v>56</v>
      </c>
      <c r="M17" s="122">
        <v>64</v>
      </c>
      <c r="N17" s="113">
        <f t="shared" si="1"/>
        <v>8112.28125</v>
      </c>
      <c r="O17" s="124">
        <f t="shared" si="6"/>
        <v>97347.375</v>
      </c>
      <c r="P17" s="118">
        <v>178470.24</v>
      </c>
      <c r="Q17" s="118">
        <f t="shared" si="7"/>
        <v>519186</v>
      </c>
      <c r="R17" s="124">
        <f>O17</f>
        <v>97347.375</v>
      </c>
      <c r="S17" s="118">
        <f t="shared" si="16"/>
        <v>81122.864999999991</v>
      </c>
      <c r="T17" s="118">
        <f t="shared" si="3"/>
        <v>64</v>
      </c>
      <c r="U17" s="118"/>
      <c r="V17" s="118">
        <f>Q17/T17</f>
        <v>8112.28125</v>
      </c>
      <c r="W17" s="118">
        <f t="shared" si="17"/>
        <v>81122.864999999991</v>
      </c>
      <c r="X17" s="118">
        <f>S17</f>
        <v>81122.864999999991</v>
      </c>
      <c r="Y17" s="118">
        <f t="shared" si="8"/>
        <v>0</v>
      </c>
      <c r="Z17" s="113">
        <f t="shared" si="18"/>
        <v>0</v>
      </c>
      <c r="AA17" s="129">
        <f t="shared" si="19"/>
        <v>0</v>
      </c>
      <c r="AB17" s="125">
        <f t="shared" si="10"/>
        <v>0</v>
      </c>
      <c r="AC17" s="125"/>
      <c r="AD17" s="125">
        <v>0</v>
      </c>
      <c r="AE17" s="125">
        <f t="shared" si="11"/>
        <v>0</v>
      </c>
      <c r="AF17" s="125">
        <v>0</v>
      </c>
      <c r="AG17" s="125">
        <f t="shared" si="12"/>
        <v>0</v>
      </c>
      <c r="AH17" s="125">
        <v>0</v>
      </c>
      <c r="AI17" s="125">
        <f t="shared" si="13"/>
        <v>0</v>
      </c>
      <c r="AJ17" s="125">
        <v>0</v>
      </c>
      <c r="AK17" s="125">
        <f t="shared" si="14"/>
        <v>0</v>
      </c>
    </row>
    <row r="18" spans="1:37" ht="75" outlineLevel="1" x14ac:dyDescent="0.25">
      <c r="A18" s="115">
        <f t="shared" si="15"/>
        <v>11</v>
      </c>
      <c r="B18" s="116" t="s">
        <v>290</v>
      </c>
      <c r="C18" s="126" t="s">
        <v>293</v>
      </c>
      <c r="D18" s="118" t="s">
        <v>294</v>
      </c>
      <c r="E18" s="127">
        <v>41554</v>
      </c>
      <c r="F18" s="118">
        <v>172339</v>
      </c>
      <c r="G18" s="121">
        <v>5</v>
      </c>
      <c r="H18" s="122" t="s">
        <v>274</v>
      </c>
      <c r="I18" s="121">
        <v>10</v>
      </c>
      <c r="J18" s="122">
        <f t="shared" si="5"/>
        <v>120</v>
      </c>
      <c r="K18" s="128">
        <f t="shared" si="0"/>
        <v>120</v>
      </c>
      <c r="L18" s="122">
        <v>56</v>
      </c>
      <c r="M18" s="122">
        <v>64</v>
      </c>
      <c r="N18" s="113">
        <f t="shared" si="1"/>
        <v>2692.796875</v>
      </c>
      <c r="O18" s="124">
        <f t="shared" si="6"/>
        <v>32313.5625</v>
      </c>
      <c r="P18" s="118">
        <v>59241.4</v>
      </c>
      <c r="Q18" s="118">
        <f t="shared" si="7"/>
        <v>172339</v>
      </c>
      <c r="R18" s="124">
        <f>O18</f>
        <v>32313.5625</v>
      </c>
      <c r="S18" s="118">
        <f t="shared" si="16"/>
        <v>26927.837500000001</v>
      </c>
      <c r="T18" s="118">
        <f t="shared" si="3"/>
        <v>64</v>
      </c>
      <c r="U18" s="118"/>
      <c r="V18" s="118">
        <f>Q18/T18</f>
        <v>2692.796875</v>
      </c>
      <c r="W18" s="118">
        <f t="shared" si="17"/>
        <v>26927.837500000001</v>
      </c>
      <c r="X18" s="118">
        <f>S18</f>
        <v>26927.837500000001</v>
      </c>
      <c r="Y18" s="118">
        <f t="shared" si="8"/>
        <v>0</v>
      </c>
      <c r="Z18" s="113">
        <f t="shared" si="18"/>
        <v>0</v>
      </c>
      <c r="AA18" s="129">
        <f t="shared" si="19"/>
        <v>0</v>
      </c>
      <c r="AB18" s="125">
        <f t="shared" si="10"/>
        <v>0</v>
      </c>
      <c r="AC18" s="125"/>
      <c r="AD18" s="125">
        <v>0</v>
      </c>
      <c r="AE18" s="125">
        <f t="shared" si="11"/>
        <v>0</v>
      </c>
      <c r="AF18" s="125">
        <v>0</v>
      </c>
      <c r="AG18" s="125">
        <f t="shared" si="12"/>
        <v>0</v>
      </c>
      <c r="AH18" s="125">
        <v>0</v>
      </c>
      <c r="AI18" s="125">
        <f t="shared" si="13"/>
        <v>0</v>
      </c>
      <c r="AJ18" s="125">
        <v>0</v>
      </c>
      <c r="AK18" s="125">
        <f t="shared" si="14"/>
        <v>0</v>
      </c>
    </row>
    <row r="19" spans="1:37" ht="45" outlineLevel="1" x14ac:dyDescent="0.25">
      <c r="A19" s="115">
        <f t="shared" si="15"/>
        <v>12</v>
      </c>
      <c r="B19" s="116" t="s">
        <v>268</v>
      </c>
      <c r="C19" s="126" t="s">
        <v>295</v>
      </c>
      <c r="D19" s="121" t="s">
        <v>296</v>
      </c>
      <c r="E19" s="127">
        <v>41554</v>
      </c>
      <c r="F19" s="118">
        <v>407453</v>
      </c>
      <c r="G19" s="121">
        <v>4</v>
      </c>
      <c r="H19" s="122" t="s">
        <v>297</v>
      </c>
      <c r="I19" s="121">
        <v>7</v>
      </c>
      <c r="J19" s="122">
        <f t="shared" si="5"/>
        <v>84</v>
      </c>
      <c r="K19" s="128">
        <f t="shared" si="0"/>
        <v>84</v>
      </c>
      <c r="L19" s="122">
        <f>56-1</f>
        <v>55</v>
      </c>
      <c r="M19" s="122">
        <v>29</v>
      </c>
      <c r="N19" s="113">
        <f t="shared" si="1"/>
        <v>14050.103448275862</v>
      </c>
      <c r="O19" s="124">
        <f t="shared" si="6"/>
        <v>168601.24137931035</v>
      </c>
      <c r="P19" s="118">
        <v>0</v>
      </c>
      <c r="Q19" s="118">
        <f t="shared" si="7"/>
        <v>407453</v>
      </c>
      <c r="R19" s="124">
        <v>0</v>
      </c>
      <c r="S19" s="118">
        <f t="shared" si="16"/>
        <v>0</v>
      </c>
      <c r="T19" s="118">
        <f t="shared" si="3"/>
        <v>29</v>
      </c>
      <c r="U19" s="118"/>
      <c r="V19" s="118">
        <f>P19</f>
        <v>0</v>
      </c>
      <c r="W19" s="118">
        <f t="shared" si="17"/>
        <v>0</v>
      </c>
      <c r="X19" s="118">
        <f t="shared" ref="X19:X29" si="20">V19*12</f>
        <v>0</v>
      </c>
      <c r="Y19" s="118">
        <f t="shared" si="8"/>
        <v>0</v>
      </c>
      <c r="Z19" s="113">
        <f t="shared" si="18"/>
        <v>0</v>
      </c>
      <c r="AA19" s="129">
        <f t="shared" si="19"/>
        <v>0</v>
      </c>
      <c r="AB19" s="125">
        <f t="shared" si="10"/>
        <v>0</v>
      </c>
      <c r="AC19" s="125"/>
      <c r="AD19" s="125">
        <v>0</v>
      </c>
      <c r="AE19" s="125">
        <f t="shared" si="11"/>
        <v>0</v>
      </c>
      <c r="AF19" s="125">
        <v>0</v>
      </c>
      <c r="AG19" s="125">
        <f t="shared" si="12"/>
        <v>0</v>
      </c>
      <c r="AH19" s="125">
        <v>0</v>
      </c>
      <c r="AI19" s="125">
        <f t="shared" si="13"/>
        <v>0</v>
      </c>
      <c r="AJ19" s="125">
        <v>0</v>
      </c>
      <c r="AK19" s="125">
        <f t="shared" si="14"/>
        <v>0</v>
      </c>
    </row>
    <row r="20" spans="1:37" ht="45" outlineLevel="1" x14ac:dyDescent="0.25">
      <c r="A20" s="115">
        <f t="shared" si="15"/>
        <v>13</v>
      </c>
      <c r="B20" s="116" t="s">
        <v>268</v>
      </c>
      <c r="C20" s="126" t="s">
        <v>298</v>
      </c>
      <c r="D20" s="118" t="s">
        <v>299</v>
      </c>
      <c r="E20" s="127">
        <v>40904</v>
      </c>
      <c r="F20" s="118">
        <v>5774164</v>
      </c>
      <c r="G20" s="121">
        <v>5</v>
      </c>
      <c r="H20" s="122" t="s">
        <v>274</v>
      </c>
      <c r="I20" s="121">
        <v>10</v>
      </c>
      <c r="J20" s="122">
        <f t="shared" si="5"/>
        <v>120</v>
      </c>
      <c r="K20" s="128">
        <f t="shared" si="0"/>
        <v>120</v>
      </c>
      <c r="L20" s="122">
        <v>78</v>
      </c>
      <c r="M20" s="122">
        <v>42</v>
      </c>
      <c r="N20" s="113">
        <f t="shared" si="1"/>
        <v>137480.09523809524</v>
      </c>
      <c r="O20" s="124">
        <f t="shared" si="6"/>
        <v>1649761.1428571427</v>
      </c>
      <c r="P20" s="118">
        <v>0</v>
      </c>
      <c r="Q20" s="118">
        <f t="shared" si="7"/>
        <v>5774164</v>
      </c>
      <c r="R20" s="124">
        <v>0</v>
      </c>
      <c r="S20" s="118">
        <f t="shared" si="16"/>
        <v>0</v>
      </c>
      <c r="T20" s="118">
        <f t="shared" si="3"/>
        <v>42</v>
      </c>
      <c r="U20" s="118"/>
      <c r="V20" s="118">
        <f>P20</f>
        <v>0</v>
      </c>
      <c r="W20" s="118">
        <f t="shared" si="17"/>
        <v>0</v>
      </c>
      <c r="X20" s="118">
        <f t="shared" si="20"/>
        <v>0</v>
      </c>
      <c r="Y20" s="118">
        <f t="shared" si="8"/>
        <v>0</v>
      </c>
      <c r="Z20" s="113">
        <f t="shared" si="18"/>
        <v>0</v>
      </c>
      <c r="AA20" s="129">
        <f t="shared" si="19"/>
        <v>0</v>
      </c>
      <c r="AB20" s="125">
        <f t="shared" si="10"/>
        <v>0</v>
      </c>
      <c r="AC20" s="125"/>
      <c r="AD20" s="125">
        <v>0</v>
      </c>
      <c r="AE20" s="125">
        <f t="shared" si="11"/>
        <v>0</v>
      </c>
      <c r="AF20" s="125">
        <v>0</v>
      </c>
      <c r="AG20" s="125">
        <f t="shared" si="12"/>
        <v>0</v>
      </c>
      <c r="AH20" s="125">
        <v>0</v>
      </c>
      <c r="AI20" s="125">
        <f t="shared" si="13"/>
        <v>0</v>
      </c>
      <c r="AJ20" s="125">
        <v>0</v>
      </c>
      <c r="AK20" s="125">
        <f t="shared" si="14"/>
        <v>0</v>
      </c>
    </row>
    <row r="21" spans="1:37" ht="60" outlineLevel="1" x14ac:dyDescent="0.25">
      <c r="A21" s="115">
        <f t="shared" si="15"/>
        <v>14</v>
      </c>
      <c r="B21" s="116" t="s">
        <v>268</v>
      </c>
      <c r="C21" s="126" t="s">
        <v>300</v>
      </c>
      <c r="D21" s="118" t="s">
        <v>301</v>
      </c>
      <c r="E21" s="127">
        <v>40904</v>
      </c>
      <c r="F21" s="118">
        <v>899185</v>
      </c>
      <c r="G21" s="121">
        <v>5</v>
      </c>
      <c r="H21" s="122" t="s">
        <v>274</v>
      </c>
      <c r="I21" s="121">
        <v>10</v>
      </c>
      <c r="J21" s="122">
        <f t="shared" si="5"/>
        <v>120</v>
      </c>
      <c r="K21" s="128">
        <f t="shared" si="0"/>
        <v>120</v>
      </c>
      <c r="L21" s="122">
        <v>78</v>
      </c>
      <c r="M21" s="122">
        <v>42</v>
      </c>
      <c r="N21" s="113">
        <f t="shared" si="1"/>
        <v>21409.166666666668</v>
      </c>
      <c r="O21" s="124">
        <f t="shared" si="6"/>
        <v>256910</v>
      </c>
      <c r="P21" s="118">
        <v>0</v>
      </c>
      <c r="Q21" s="118">
        <f t="shared" si="7"/>
        <v>899185</v>
      </c>
      <c r="R21" s="124">
        <v>0</v>
      </c>
      <c r="S21" s="118">
        <f t="shared" si="16"/>
        <v>0</v>
      </c>
      <c r="T21" s="118">
        <f t="shared" si="3"/>
        <v>42</v>
      </c>
      <c r="U21" s="118"/>
      <c r="V21" s="118">
        <f>P21</f>
        <v>0</v>
      </c>
      <c r="W21" s="118">
        <f t="shared" si="17"/>
        <v>0</v>
      </c>
      <c r="X21" s="118">
        <f t="shared" si="20"/>
        <v>0</v>
      </c>
      <c r="Y21" s="118">
        <f t="shared" si="8"/>
        <v>0</v>
      </c>
      <c r="Z21" s="113">
        <f t="shared" si="18"/>
        <v>0</v>
      </c>
      <c r="AA21" s="129">
        <f t="shared" si="19"/>
        <v>0</v>
      </c>
      <c r="AB21" s="125">
        <f t="shared" si="10"/>
        <v>0</v>
      </c>
      <c r="AC21" s="125"/>
      <c r="AD21" s="125">
        <v>0</v>
      </c>
      <c r="AE21" s="125">
        <f t="shared" si="11"/>
        <v>0</v>
      </c>
      <c r="AF21" s="125">
        <v>0</v>
      </c>
      <c r="AG21" s="125">
        <f t="shared" si="12"/>
        <v>0</v>
      </c>
      <c r="AH21" s="125">
        <v>0</v>
      </c>
      <c r="AI21" s="125">
        <f t="shared" si="13"/>
        <v>0</v>
      </c>
      <c r="AJ21" s="125">
        <v>0</v>
      </c>
      <c r="AK21" s="125">
        <f t="shared" si="14"/>
        <v>0</v>
      </c>
    </row>
    <row r="22" spans="1:37" ht="45" outlineLevel="1" x14ac:dyDescent="0.25">
      <c r="A22" s="115">
        <f t="shared" si="15"/>
        <v>15</v>
      </c>
      <c r="B22" s="116" t="s">
        <v>268</v>
      </c>
      <c r="C22" s="126" t="s">
        <v>302</v>
      </c>
      <c r="D22" s="118" t="s">
        <v>303</v>
      </c>
      <c r="E22" s="127">
        <v>40904</v>
      </c>
      <c r="F22" s="118">
        <v>1488970</v>
      </c>
      <c r="G22" s="121">
        <v>5</v>
      </c>
      <c r="H22" s="122" t="s">
        <v>274</v>
      </c>
      <c r="I22" s="121">
        <v>10</v>
      </c>
      <c r="J22" s="122">
        <f t="shared" si="5"/>
        <v>120</v>
      </c>
      <c r="K22" s="128">
        <f t="shared" si="0"/>
        <v>120</v>
      </c>
      <c r="L22" s="122">
        <v>78</v>
      </c>
      <c r="M22" s="122">
        <v>42</v>
      </c>
      <c r="N22" s="113">
        <f t="shared" si="1"/>
        <v>35451.666666666664</v>
      </c>
      <c r="O22" s="124">
        <f t="shared" si="6"/>
        <v>425420</v>
      </c>
      <c r="P22" s="118">
        <v>0</v>
      </c>
      <c r="Q22" s="118">
        <f t="shared" si="7"/>
        <v>1488970</v>
      </c>
      <c r="R22" s="124">
        <v>0</v>
      </c>
      <c r="S22" s="118">
        <f t="shared" si="16"/>
        <v>0</v>
      </c>
      <c r="T22" s="118">
        <f t="shared" si="3"/>
        <v>42</v>
      </c>
      <c r="U22" s="118"/>
      <c r="V22" s="118">
        <f>P22</f>
        <v>0</v>
      </c>
      <c r="W22" s="118">
        <f t="shared" si="17"/>
        <v>0</v>
      </c>
      <c r="X22" s="118">
        <f t="shared" si="20"/>
        <v>0</v>
      </c>
      <c r="Y22" s="118">
        <f t="shared" si="8"/>
        <v>0</v>
      </c>
      <c r="Z22" s="113">
        <f t="shared" si="18"/>
        <v>0</v>
      </c>
      <c r="AA22" s="129">
        <f t="shared" si="19"/>
        <v>0</v>
      </c>
      <c r="AB22" s="125">
        <f t="shared" si="10"/>
        <v>0</v>
      </c>
      <c r="AC22" s="125"/>
      <c r="AD22" s="125">
        <v>0</v>
      </c>
      <c r="AE22" s="125">
        <f t="shared" si="11"/>
        <v>0</v>
      </c>
      <c r="AF22" s="125">
        <v>0</v>
      </c>
      <c r="AG22" s="125">
        <f t="shared" si="12"/>
        <v>0</v>
      </c>
      <c r="AH22" s="125">
        <v>0</v>
      </c>
      <c r="AI22" s="125">
        <f t="shared" si="13"/>
        <v>0</v>
      </c>
      <c r="AJ22" s="125">
        <v>0</v>
      </c>
      <c r="AK22" s="125">
        <f t="shared" si="14"/>
        <v>0</v>
      </c>
    </row>
    <row r="23" spans="1:37" ht="45" outlineLevel="1" x14ac:dyDescent="0.25">
      <c r="A23" s="115">
        <f t="shared" si="15"/>
        <v>16</v>
      </c>
      <c r="B23" s="116" t="s">
        <v>268</v>
      </c>
      <c r="C23" s="130" t="s">
        <v>304</v>
      </c>
      <c r="D23" s="118" t="s">
        <v>305</v>
      </c>
      <c r="E23" s="119">
        <v>40904</v>
      </c>
      <c r="F23" s="129">
        <v>1080089</v>
      </c>
      <c r="G23" s="121">
        <v>5</v>
      </c>
      <c r="H23" s="122" t="s">
        <v>274</v>
      </c>
      <c r="I23" s="121">
        <v>10</v>
      </c>
      <c r="J23" s="122">
        <f t="shared" si="5"/>
        <v>120</v>
      </c>
      <c r="K23" s="128">
        <f t="shared" si="0"/>
        <v>120</v>
      </c>
      <c r="L23" s="131">
        <v>78</v>
      </c>
      <c r="M23" s="131">
        <v>42</v>
      </c>
      <c r="N23" s="113">
        <f t="shared" si="1"/>
        <v>25716.404761904763</v>
      </c>
      <c r="O23" s="124">
        <f t="shared" si="6"/>
        <v>308596.85714285716</v>
      </c>
      <c r="P23" s="118">
        <v>0</v>
      </c>
      <c r="Q23" s="118">
        <f t="shared" si="7"/>
        <v>1080089</v>
      </c>
      <c r="R23" s="124">
        <v>0</v>
      </c>
      <c r="S23" s="118">
        <f t="shared" si="16"/>
        <v>0</v>
      </c>
      <c r="T23" s="118">
        <f t="shared" si="3"/>
        <v>42</v>
      </c>
      <c r="U23" s="118"/>
      <c r="V23" s="118">
        <f>P23</f>
        <v>0</v>
      </c>
      <c r="W23" s="118">
        <f t="shared" si="17"/>
        <v>0</v>
      </c>
      <c r="X23" s="118">
        <f t="shared" si="20"/>
        <v>0</v>
      </c>
      <c r="Y23" s="118">
        <f t="shared" si="8"/>
        <v>0</v>
      </c>
      <c r="Z23" s="113">
        <f t="shared" si="18"/>
        <v>0</v>
      </c>
      <c r="AA23" s="129">
        <f t="shared" si="19"/>
        <v>0</v>
      </c>
      <c r="AB23" s="125">
        <f t="shared" si="10"/>
        <v>0</v>
      </c>
      <c r="AC23" s="125"/>
      <c r="AD23" s="125">
        <v>0</v>
      </c>
      <c r="AE23" s="125">
        <f t="shared" si="11"/>
        <v>0</v>
      </c>
      <c r="AF23" s="125">
        <v>0</v>
      </c>
      <c r="AG23" s="125">
        <f t="shared" si="12"/>
        <v>0</v>
      </c>
      <c r="AH23" s="125">
        <v>0</v>
      </c>
      <c r="AI23" s="125">
        <f t="shared" si="13"/>
        <v>0</v>
      </c>
      <c r="AJ23" s="125">
        <v>0</v>
      </c>
      <c r="AK23" s="125">
        <f t="shared" si="14"/>
        <v>0</v>
      </c>
    </row>
    <row r="24" spans="1:37" ht="45" outlineLevel="1" x14ac:dyDescent="0.25">
      <c r="A24" s="115">
        <f t="shared" si="15"/>
        <v>17</v>
      </c>
      <c r="B24" s="116" t="s">
        <v>268</v>
      </c>
      <c r="C24" s="132" t="s">
        <v>306</v>
      </c>
      <c r="D24" s="133" t="s">
        <v>307</v>
      </c>
      <c r="E24" s="134">
        <v>42309</v>
      </c>
      <c r="F24" s="135">
        <v>1016953.61</v>
      </c>
      <c r="G24" s="136">
        <v>6</v>
      </c>
      <c r="H24" s="122" t="s">
        <v>308</v>
      </c>
      <c r="I24" s="131">
        <v>15</v>
      </c>
      <c r="J24" s="122">
        <f t="shared" si="5"/>
        <v>180</v>
      </c>
      <c r="K24" s="128">
        <f t="shared" si="0"/>
        <v>120</v>
      </c>
      <c r="L24" s="131">
        <v>0</v>
      </c>
      <c r="M24" s="131">
        <v>120</v>
      </c>
      <c r="N24" s="113">
        <f t="shared" si="1"/>
        <v>8474.613416666667</v>
      </c>
      <c r="O24" s="124">
        <f t="shared" si="6"/>
        <v>101695.361</v>
      </c>
      <c r="P24" s="137">
        <v>408532.65</v>
      </c>
      <c r="Q24" s="118">
        <f t="shared" si="7"/>
        <v>1016953.61</v>
      </c>
      <c r="R24" s="124">
        <f t="shared" ref="R24:R29" si="21">O24</f>
        <v>101695.361</v>
      </c>
      <c r="S24" s="118">
        <f t="shared" si="16"/>
        <v>306837.28899999999</v>
      </c>
      <c r="T24" s="137">
        <f t="shared" ref="T24:T29" si="22">(J24-K24)+M24</f>
        <v>180</v>
      </c>
      <c r="U24" s="118"/>
      <c r="V24" s="118">
        <f t="shared" ref="V24:V29" si="23">Q24/T24</f>
        <v>5649.7422777777774</v>
      </c>
      <c r="W24" s="118">
        <f t="shared" ref="W24:W29" si="24">R24</f>
        <v>101695.361</v>
      </c>
      <c r="X24" s="118">
        <f t="shared" si="20"/>
        <v>67796.907333333336</v>
      </c>
      <c r="Y24" s="118">
        <f t="shared" si="8"/>
        <v>-33898.453666666668</v>
      </c>
      <c r="Z24" s="113">
        <f t="shared" si="18"/>
        <v>239040.38166666665</v>
      </c>
      <c r="AA24" s="125">
        <f>X24</f>
        <v>67796.907333333336</v>
      </c>
      <c r="AB24" s="125">
        <f t="shared" si="10"/>
        <v>171243.47433333332</v>
      </c>
      <c r="AC24" s="125"/>
      <c r="AD24" s="125">
        <f>V24*12</f>
        <v>67796.907333333336</v>
      </c>
      <c r="AE24" s="125">
        <f>AB24-AD24</f>
        <v>103446.56699999998</v>
      </c>
      <c r="AF24" s="125">
        <f>$V$24*12</f>
        <v>67796.907333333336</v>
      </c>
      <c r="AG24" s="125">
        <f>AE24-AF24</f>
        <v>35649.659666666645</v>
      </c>
      <c r="AH24" s="125">
        <f>AG24</f>
        <v>35649.659666666645</v>
      </c>
      <c r="AI24" s="125">
        <f>AG24-AH24</f>
        <v>0</v>
      </c>
      <c r="AJ24" s="125">
        <v>0</v>
      </c>
      <c r="AK24" s="125">
        <f>AI24-AJ24</f>
        <v>0</v>
      </c>
    </row>
    <row r="25" spans="1:37" ht="90" outlineLevel="1" x14ac:dyDescent="0.25">
      <c r="A25" s="115">
        <f t="shared" si="15"/>
        <v>18</v>
      </c>
      <c r="B25" s="116" t="s">
        <v>290</v>
      </c>
      <c r="C25" s="138" t="s">
        <v>309</v>
      </c>
      <c r="D25" s="98" t="s">
        <v>310</v>
      </c>
      <c r="E25" s="119">
        <v>41554</v>
      </c>
      <c r="F25" s="139">
        <v>56996</v>
      </c>
      <c r="G25" s="136">
        <v>6</v>
      </c>
      <c r="H25" s="122" t="s">
        <v>308</v>
      </c>
      <c r="I25" s="131">
        <v>15</v>
      </c>
      <c r="J25" s="122">
        <f t="shared" si="5"/>
        <v>180</v>
      </c>
      <c r="K25" s="128">
        <f t="shared" si="0"/>
        <v>121</v>
      </c>
      <c r="L25" s="122">
        <v>56</v>
      </c>
      <c r="M25" s="122">
        <v>65</v>
      </c>
      <c r="N25" s="113">
        <f t="shared" si="1"/>
        <v>876.86153846153843</v>
      </c>
      <c r="O25" s="124">
        <f t="shared" si="6"/>
        <v>10522.33846153846</v>
      </c>
      <c r="P25" s="118">
        <v>21044.74</v>
      </c>
      <c r="Q25" s="118">
        <f t="shared" si="7"/>
        <v>56996</v>
      </c>
      <c r="R25" s="124">
        <f t="shared" si="21"/>
        <v>10522.33846153846</v>
      </c>
      <c r="S25" s="118">
        <f t="shared" si="16"/>
        <v>10522.401538461541</v>
      </c>
      <c r="T25" s="137">
        <f t="shared" si="22"/>
        <v>124</v>
      </c>
      <c r="U25" s="118"/>
      <c r="V25" s="118">
        <f t="shared" si="23"/>
        <v>459.64516129032256</v>
      </c>
      <c r="W25" s="118">
        <f t="shared" si="24"/>
        <v>10522.33846153846</v>
      </c>
      <c r="X25" s="118">
        <f t="shared" si="20"/>
        <v>5515.7419354838712</v>
      </c>
      <c r="Y25" s="118">
        <f t="shared" si="8"/>
        <v>-5006.596526054589</v>
      </c>
      <c r="Z25" s="113">
        <f t="shared" si="18"/>
        <v>5006.6596029776701</v>
      </c>
      <c r="AA25" s="125">
        <f>Z25</f>
        <v>5006.6596029776701</v>
      </c>
      <c r="AB25" s="125">
        <f t="shared" si="10"/>
        <v>0</v>
      </c>
      <c r="AC25" s="125"/>
      <c r="AD25" s="125">
        <v>0</v>
      </c>
      <c r="AE25" s="125">
        <f t="shared" si="11"/>
        <v>0</v>
      </c>
      <c r="AF25" s="125">
        <v>0</v>
      </c>
      <c r="AG25" s="125">
        <f t="shared" si="12"/>
        <v>0</v>
      </c>
      <c r="AH25" s="125">
        <v>0</v>
      </c>
      <c r="AI25" s="125">
        <f t="shared" si="13"/>
        <v>0</v>
      </c>
      <c r="AJ25" s="125">
        <v>0</v>
      </c>
      <c r="AK25" s="125">
        <f t="shared" si="14"/>
        <v>0</v>
      </c>
    </row>
    <row r="26" spans="1:37" ht="90" outlineLevel="1" x14ac:dyDescent="0.25">
      <c r="A26" s="115">
        <f t="shared" si="15"/>
        <v>19</v>
      </c>
      <c r="B26" s="116" t="s">
        <v>290</v>
      </c>
      <c r="C26" s="138" t="s">
        <v>311</v>
      </c>
      <c r="D26" s="98" t="s">
        <v>312</v>
      </c>
      <c r="E26" s="119">
        <v>41554</v>
      </c>
      <c r="F26" s="139">
        <v>328221</v>
      </c>
      <c r="G26" s="136">
        <v>6</v>
      </c>
      <c r="H26" s="122" t="s">
        <v>308</v>
      </c>
      <c r="I26" s="131">
        <v>15</v>
      </c>
      <c r="J26" s="122">
        <f t="shared" si="5"/>
        <v>180</v>
      </c>
      <c r="K26" s="128">
        <f>L26+M26</f>
        <v>121</v>
      </c>
      <c r="L26" s="122">
        <v>56</v>
      </c>
      <c r="M26" s="122">
        <v>65</v>
      </c>
      <c r="N26" s="113">
        <f t="shared" si="1"/>
        <v>5049.5538461538463</v>
      </c>
      <c r="O26" s="124">
        <f t="shared" si="6"/>
        <v>60594.646153846159</v>
      </c>
      <c r="P26" s="118">
        <v>116139.9</v>
      </c>
      <c r="Q26" s="118">
        <f t="shared" si="7"/>
        <v>328221</v>
      </c>
      <c r="R26" s="124">
        <f t="shared" si="21"/>
        <v>60594.646153846159</v>
      </c>
      <c r="S26" s="118">
        <f t="shared" si="16"/>
        <v>55545.253846153835</v>
      </c>
      <c r="T26" s="137">
        <f t="shared" si="22"/>
        <v>124</v>
      </c>
      <c r="U26" s="118"/>
      <c r="V26" s="118">
        <f t="shared" si="23"/>
        <v>2646.9435483870966</v>
      </c>
      <c r="W26" s="118">
        <f t="shared" si="24"/>
        <v>60594.646153846159</v>
      </c>
      <c r="X26" s="118">
        <f t="shared" si="20"/>
        <v>31763.322580645159</v>
      </c>
      <c r="Y26" s="118">
        <f t="shared" si="8"/>
        <v>-28831.323573201</v>
      </c>
      <c r="Z26" s="113">
        <f t="shared" si="18"/>
        <v>23781.931265508676</v>
      </c>
      <c r="AA26" s="125">
        <f>Z26</f>
        <v>23781.931265508676</v>
      </c>
      <c r="AB26" s="125">
        <f t="shared" si="10"/>
        <v>0</v>
      </c>
      <c r="AC26" s="125"/>
      <c r="AD26" s="125">
        <v>0</v>
      </c>
      <c r="AE26" s="125">
        <f t="shared" si="11"/>
        <v>0</v>
      </c>
      <c r="AF26" s="125">
        <v>0</v>
      </c>
      <c r="AG26" s="125">
        <f t="shared" si="12"/>
        <v>0</v>
      </c>
      <c r="AH26" s="125">
        <v>0</v>
      </c>
      <c r="AI26" s="125">
        <f t="shared" si="13"/>
        <v>0</v>
      </c>
      <c r="AJ26" s="125">
        <v>0</v>
      </c>
      <c r="AK26" s="125">
        <f t="shared" si="14"/>
        <v>0</v>
      </c>
    </row>
    <row r="27" spans="1:37" ht="75" outlineLevel="1" x14ac:dyDescent="0.25">
      <c r="A27" s="115">
        <f t="shared" si="15"/>
        <v>20</v>
      </c>
      <c r="B27" s="116" t="s">
        <v>290</v>
      </c>
      <c r="C27" s="138" t="s">
        <v>313</v>
      </c>
      <c r="D27" s="98" t="s">
        <v>314</v>
      </c>
      <c r="E27" s="119">
        <v>41554</v>
      </c>
      <c r="F27" s="139">
        <v>1583436</v>
      </c>
      <c r="G27" s="136">
        <v>6</v>
      </c>
      <c r="H27" s="122" t="s">
        <v>308</v>
      </c>
      <c r="I27" s="131">
        <v>15</v>
      </c>
      <c r="J27" s="122">
        <f t="shared" si="5"/>
        <v>180</v>
      </c>
      <c r="K27" s="128">
        <f>L27+M27</f>
        <v>121</v>
      </c>
      <c r="L27" s="122">
        <v>56</v>
      </c>
      <c r="M27" s="122">
        <v>65</v>
      </c>
      <c r="N27" s="113">
        <f t="shared" si="1"/>
        <v>24360.553846153845</v>
      </c>
      <c r="O27" s="124">
        <f t="shared" si="6"/>
        <v>292326.64615384617</v>
      </c>
      <c r="P27" s="118">
        <v>560292.9</v>
      </c>
      <c r="Q27" s="118">
        <f t="shared" si="7"/>
        <v>1583436</v>
      </c>
      <c r="R27" s="124">
        <f t="shared" si="21"/>
        <v>292326.64615384617</v>
      </c>
      <c r="S27" s="118">
        <f t="shared" si="16"/>
        <v>267966.25384615385</v>
      </c>
      <c r="T27" s="137">
        <f t="shared" si="22"/>
        <v>124</v>
      </c>
      <c r="U27" s="118"/>
      <c r="V27" s="118">
        <f t="shared" si="23"/>
        <v>12769.645161290322</v>
      </c>
      <c r="W27" s="118">
        <f t="shared" si="24"/>
        <v>292326.64615384617</v>
      </c>
      <c r="X27" s="118">
        <f t="shared" si="20"/>
        <v>153235.74193548388</v>
      </c>
      <c r="Y27" s="118">
        <f t="shared" si="8"/>
        <v>-139090.9042183623</v>
      </c>
      <c r="Z27" s="113">
        <f t="shared" si="18"/>
        <v>114730.51191066997</v>
      </c>
      <c r="AA27" s="125">
        <f>Z27</f>
        <v>114730.51191066997</v>
      </c>
      <c r="AB27" s="125">
        <f t="shared" si="10"/>
        <v>0</v>
      </c>
      <c r="AC27" s="125"/>
      <c r="AD27" s="125">
        <v>0</v>
      </c>
      <c r="AE27" s="125">
        <f t="shared" si="11"/>
        <v>0</v>
      </c>
      <c r="AF27" s="125">
        <v>0</v>
      </c>
      <c r="AG27" s="125">
        <f t="shared" si="12"/>
        <v>0</v>
      </c>
      <c r="AH27" s="125">
        <v>0</v>
      </c>
      <c r="AI27" s="125">
        <f t="shared" si="13"/>
        <v>0</v>
      </c>
      <c r="AJ27" s="125">
        <v>0</v>
      </c>
      <c r="AK27" s="125">
        <f t="shared" si="14"/>
        <v>0</v>
      </c>
    </row>
    <row r="28" spans="1:37" ht="90" outlineLevel="1" x14ac:dyDescent="0.25">
      <c r="A28" s="115">
        <f t="shared" si="15"/>
        <v>21</v>
      </c>
      <c r="B28" s="116" t="s">
        <v>290</v>
      </c>
      <c r="C28" s="138" t="s">
        <v>315</v>
      </c>
      <c r="D28" s="98" t="s">
        <v>316</v>
      </c>
      <c r="E28" s="119">
        <v>41554</v>
      </c>
      <c r="F28" s="139">
        <v>250312</v>
      </c>
      <c r="G28" s="121">
        <v>7</v>
      </c>
      <c r="H28" s="122" t="s">
        <v>317</v>
      </c>
      <c r="I28" s="131">
        <v>20</v>
      </c>
      <c r="J28" s="122">
        <f t="shared" si="5"/>
        <v>240</v>
      </c>
      <c r="K28" s="128">
        <f>L28+M28</f>
        <v>181</v>
      </c>
      <c r="L28" s="122">
        <v>56</v>
      </c>
      <c r="M28" s="122">
        <v>125</v>
      </c>
      <c r="N28" s="113">
        <f t="shared" si="1"/>
        <v>2002.4960000000001</v>
      </c>
      <c r="O28" s="124">
        <f t="shared" si="6"/>
        <v>24029.952000000001</v>
      </c>
      <c r="P28" s="118">
        <v>158813.20000000001</v>
      </c>
      <c r="Q28" s="118">
        <f t="shared" si="7"/>
        <v>250312</v>
      </c>
      <c r="R28" s="124">
        <f t="shared" si="21"/>
        <v>24029.952000000001</v>
      </c>
      <c r="S28" s="118">
        <f t="shared" si="16"/>
        <v>134783.24800000002</v>
      </c>
      <c r="T28" s="137">
        <f t="shared" si="22"/>
        <v>184</v>
      </c>
      <c r="U28" s="118"/>
      <c r="V28" s="118">
        <f t="shared" si="23"/>
        <v>1360.391304347826</v>
      </c>
      <c r="W28" s="118">
        <f t="shared" si="24"/>
        <v>24029.952000000001</v>
      </c>
      <c r="X28" s="118">
        <f t="shared" si="20"/>
        <v>16324.695652173912</v>
      </c>
      <c r="Y28" s="118">
        <f t="shared" si="8"/>
        <v>-7705.256347826089</v>
      </c>
      <c r="Z28" s="113">
        <f t="shared" si="18"/>
        <v>118458.5523478261</v>
      </c>
      <c r="AA28" s="125">
        <f>X28</f>
        <v>16324.695652173912</v>
      </c>
      <c r="AB28" s="125">
        <f t="shared" si="10"/>
        <v>102133.85669565218</v>
      </c>
      <c r="AC28" s="125"/>
      <c r="AD28" s="125">
        <f>V28*12</f>
        <v>16324.695652173912</v>
      </c>
      <c r="AE28" s="125">
        <f>AB28-AD28</f>
        <v>85809.161043478263</v>
      </c>
      <c r="AF28" s="125">
        <f>V28*12</f>
        <v>16324.695652173912</v>
      </c>
      <c r="AG28" s="125">
        <f>AE28-AF28</f>
        <v>69484.465391304344</v>
      </c>
      <c r="AH28" s="125">
        <f>V28*12</f>
        <v>16324.695652173912</v>
      </c>
      <c r="AI28" s="125">
        <f>AG28-AH28</f>
        <v>53159.769739130432</v>
      </c>
      <c r="AJ28" s="125">
        <f>V28*12</f>
        <v>16324.695652173912</v>
      </c>
      <c r="AK28" s="125">
        <f>AI28-AJ28</f>
        <v>36835.07408695652</v>
      </c>
    </row>
    <row r="29" spans="1:37" ht="90" outlineLevel="1" x14ac:dyDescent="0.25">
      <c r="A29" s="115">
        <f t="shared" si="15"/>
        <v>22</v>
      </c>
      <c r="B29" s="116" t="s">
        <v>290</v>
      </c>
      <c r="C29" s="138" t="s">
        <v>318</v>
      </c>
      <c r="D29" s="98" t="s">
        <v>319</v>
      </c>
      <c r="E29" s="119">
        <v>41554</v>
      </c>
      <c r="F29" s="139">
        <v>215462</v>
      </c>
      <c r="G29" s="121">
        <v>7</v>
      </c>
      <c r="H29" s="122" t="s">
        <v>317</v>
      </c>
      <c r="I29" s="131">
        <v>20</v>
      </c>
      <c r="J29" s="122">
        <f t="shared" si="5"/>
        <v>240</v>
      </c>
      <c r="K29" s="128">
        <f>L29+M29</f>
        <v>181</v>
      </c>
      <c r="L29" s="122">
        <v>56</v>
      </c>
      <c r="M29" s="122">
        <v>125</v>
      </c>
      <c r="N29" s="113">
        <f t="shared" si="1"/>
        <v>1723.6959999999999</v>
      </c>
      <c r="O29" s="124">
        <f t="shared" si="6"/>
        <v>20684.351999999999</v>
      </c>
      <c r="P29" s="118">
        <v>143066.6</v>
      </c>
      <c r="Q29" s="118">
        <f t="shared" si="7"/>
        <v>215462</v>
      </c>
      <c r="R29" s="124">
        <f t="shared" si="21"/>
        <v>20684.351999999999</v>
      </c>
      <c r="S29" s="118">
        <f t="shared" si="16"/>
        <v>122382.24800000001</v>
      </c>
      <c r="T29" s="137">
        <f t="shared" si="22"/>
        <v>184</v>
      </c>
      <c r="U29" s="118"/>
      <c r="V29" s="118">
        <f t="shared" si="23"/>
        <v>1170.9891304347825</v>
      </c>
      <c r="W29" s="118">
        <f t="shared" si="24"/>
        <v>20684.351999999999</v>
      </c>
      <c r="X29" s="118">
        <f t="shared" si="20"/>
        <v>14051.86956521739</v>
      </c>
      <c r="Y29" s="118">
        <f t="shared" si="8"/>
        <v>-6632.4824347826088</v>
      </c>
      <c r="Z29" s="113">
        <f t="shared" si="18"/>
        <v>108330.37843478261</v>
      </c>
      <c r="AA29" s="125">
        <f>X29</f>
        <v>14051.86956521739</v>
      </c>
      <c r="AB29" s="125">
        <f t="shared" si="10"/>
        <v>94278.508869565223</v>
      </c>
      <c r="AC29" s="125"/>
      <c r="AD29" s="125">
        <f>V29*12</f>
        <v>14051.86956521739</v>
      </c>
      <c r="AE29" s="125">
        <f>AB29-AD29</f>
        <v>80226.639304347831</v>
      </c>
      <c r="AF29" s="125">
        <f>V29*12</f>
        <v>14051.86956521739</v>
      </c>
      <c r="AG29" s="125">
        <f>AE29-AF29</f>
        <v>66174.769739130439</v>
      </c>
      <c r="AH29" s="125">
        <f>V29*12</f>
        <v>14051.86956521739</v>
      </c>
      <c r="AI29" s="125">
        <f>AG29-AH29</f>
        <v>52122.900173913047</v>
      </c>
      <c r="AJ29" s="125">
        <f>V29*12</f>
        <v>14051.86956521739</v>
      </c>
      <c r="AK29" s="125">
        <f>AI29-AJ29</f>
        <v>38071.030608695655</v>
      </c>
    </row>
    <row r="30" spans="1:37" ht="28.5" outlineLevel="1" x14ac:dyDescent="0.25">
      <c r="B30" s="140"/>
      <c r="C30" s="141" t="s">
        <v>320</v>
      </c>
      <c r="D30" s="142"/>
      <c r="E30" s="143"/>
      <c r="F30" s="144">
        <f>SUM(F8:F29)</f>
        <v>48482509.609999999</v>
      </c>
      <c r="G30" s="145"/>
      <c r="H30" s="146"/>
      <c r="I30" s="145"/>
      <c r="J30" s="145"/>
      <c r="K30" s="145"/>
      <c r="L30" s="145"/>
      <c r="M30" s="145"/>
      <c r="N30" s="144">
        <f>SUM(N8:N29)</f>
        <v>932135.67910430965</v>
      </c>
      <c r="O30" s="147">
        <f t="shared" ref="O30:AB30" si="25">SUM(O8:O29)</f>
        <v>11185628.149251714</v>
      </c>
      <c r="P30" s="147">
        <f t="shared" si="25"/>
        <v>9445293.6099999994</v>
      </c>
      <c r="Q30" s="147">
        <f t="shared" si="25"/>
        <v>48482509.609999999</v>
      </c>
      <c r="R30" s="147">
        <f t="shared" si="25"/>
        <v>7242274.9932692293</v>
      </c>
      <c r="S30" s="147">
        <f t="shared" si="25"/>
        <v>2203018.6167307692</v>
      </c>
      <c r="T30" s="144"/>
      <c r="U30" s="144"/>
      <c r="V30" s="144">
        <f t="shared" si="25"/>
        <v>616565.3137826022</v>
      </c>
      <c r="W30" s="144">
        <f t="shared" si="25"/>
        <v>1814835.2182692308</v>
      </c>
      <c r="X30" s="144">
        <f t="shared" si="25"/>
        <v>1593670.0215023372</v>
      </c>
      <c r="Y30" s="144">
        <f t="shared" si="25"/>
        <v>-221165.19676689326</v>
      </c>
      <c r="Z30" s="144">
        <f t="shared" si="25"/>
        <v>609348.59522843175</v>
      </c>
      <c r="AA30" s="144">
        <f t="shared" si="25"/>
        <v>241692.75532988095</v>
      </c>
      <c r="AB30" s="144">
        <f t="shared" si="25"/>
        <v>367655.83989855071</v>
      </c>
      <c r="AC30" s="144"/>
      <c r="AD30" s="144">
        <f t="shared" ref="AD30:AK30" si="26">SUM(AD8:AD29)</f>
        <v>98173.472550724648</v>
      </c>
      <c r="AE30" s="144">
        <f t="shared" si="26"/>
        <v>269482.36734782608</v>
      </c>
      <c r="AF30" s="144">
        <f t="shared" si="26"/>
        <v>98173.472550724648</v>
      </c>
      <c r="AG30" s="144">
        <f t="shared" si="26"/>
        <v>171308.89479710144</v>
      </c>
      <c r="AH30" s="144">
        <f t="shared" si="26"/>
        <v>66026.224884057941</v>
      </c>
      <c r="AI30" s="144">
        <f t="shared" si="26"/>
        <v>105282.66991304347</v>
      </c>
      <c r="AJ30" s="144">
        <f t="shared" si="26"/>
        <v>30376.565217391304</v>
      </c>
      <c r="AK30" s="144">
        <f t="shared" si="26"/>
        <v>74906.104695652175</v>
      </c>
    </row>
    <row r="31" spans="1:37" outlineLevel="1" x14ac:dyDescent="0.25">
      <c r="A31" s="109"/>
      <c r="B31" s="148"/>
      <c r="C31" s="110" t="s">
        <v>321</v>
      </c>
      <c r="D31" s="111"/>
      <c r="E31" s="112"/>
      <c r="F31" s="113"/>
      <c r="G31" s="114"/>
      <c r="H31" s="114"/>
      <c r="I31" s="114"/>
      <c r="J31" s="114"/>
      <c r="K31" s="114"/>
      <c r="L31" s="114"/>
      <c r="M31" s="114"/>
      <c r="N31" s="113"/>
      <c r="O31" s="113"/>
      <c r="P31" s="113"/>
      <c r="Q31" s="113"/>
      <c r="R31" s="149"/>
      <c r="S31" s="113"/>
      <c r="T31" s="113"/>
      <c r="U31" s="113"/>
      <c r="V31" s="113"/>
      <c r="W31" s="113"/>
      <c r="X31" s="113"/>
      <c r="Y31" s="113"/>
      <c r="Z31" s="113"/>
      <c r="AA31" s="109"/>
      <c r="AB31" s="109"/>
      <c r="AC31" s="109"/>
      <c r="AD31" s="109"/>
      <c r="AE31" s="109"/>
      <c r="AF31" s="109"/>
      <c r="AG31" s="109"/>
      <c r="AH31" s="109"/>
      <c r="AI31" s="109"/>
      <c r="AJ31" s="109"/>
      <c r="AK31" s="109"/>
    </row>
    <row r="32" spans="1:37" ht="90" outlineLevel="1" x14ac:dyDescent="0.25">
      <c r="A32" s="150">
        <v>1</v>
      </c>
      <c r="B32" s="151" t="s">
        <v>290</v>
      </c>
      <c r="C32" s="126" t="s">
        <v>322</v>
      </c>
      <c r="D32" s="118" t="s">
        <v>323</v>
      </c>
      <c r="E32" s="118">
        <v>41554</v>
      </c>
      <c r="F32" s="118">
        <v>3937245</v>
      </c>
      <c r="G32" s="121">
        <v>5</v>
      </c>
      <c r="H32" s="122"/>
      <c r="I32" s="122">
        <v>10</v>
      </c>
      <c r="J32" s="122">
        <f>12*I32</f>
        <v>120</v>
      </c>
      <c r="K32" s="128">
        <f>L32+M32</f>
        <v>120</v>
      </c>
      <c r="L32" s="122">
        <v>56</v>
      </c>
      <c r="M32" s="122">
        <v>64</v>
      </c>
      <c r="N32" s="113">
        <f>F32/M32</f>
        <v>61519.453125</v>
      </c>
      <c r="O32" s="124">
        <f>N32*12</f>
        <v>738233.4375</v>
      </c>
      <c r="P32" s="118">
        <v>1353428.1</v>
      </c>
      <c r="Q32" s="118">
        <f>F32</f>
        <v>3937245</v>
      </c>
      <c r="R32" s="124">
        <f>O32</f>
        <v>738233.4375</v>
      </c>
      <c r="S32" s="118">
        <f>P32-R32</f>
        <v>615194.66250000009</v>
      </c>
      <c r="T32" s="118">
        <f>M32</f>
        <v>64</v>
      </c>
      <c r="U32" s="118"/>
      <c r="V32" s="118">
        <f>Q32/T32</f>
        <v>61519.453125</v>
      </c>
      <c r="W32" s="118">
        <f>S32</f>
        <v>615194.66250000009</v>
      </c>
      <c r="X32" s="118">
        <f>S32</f>
        <v>615194.66250000009</v>
      </c>
      <c r="Y32" s="118">
        <f>X32-W32</f>
        <v>0</v>
      </c>
      <c r="Z32" s="113">
        <f>S32-X32</f>
        <v>0</v>
      </c>
      <c r="AA32" s="125">
        <f>Z32</f>
        <v>0</v>
      </c>
      <c r="AB32" s="150">
        <f>Z32-AA32</f>
        <v>0</v>
      </c>
      <c r="AC32" s="150"/>
      <c r="AD32" s="125">
        <v>0</v>
      </c>
      <c r="AE32" s="150">
        <f>AB32-AD32</f>
        <v>0</v>
      </c>
      <c r="AF32" s="125">
        <v>0</v>
      </c>
      <c r="AG32" s="150">
        <f>AD32-AF32</f>
        <v>0</v>
      </c>
      <c r="AH32" s="125">
        <v>0</v>
      </c>
      <c r="AI32" s="150">
        <f>AF32-AH32</f>
        <v>0</v>
      </c>
      <c r="AJ32" s="125">
        <v>0</v>
      </c>
      <c r="AK32" s="150">
        <f>AH32-AJ32</f>
        <v>0</v>
      </c>
    </row>
    <row r="33" spans="1:37" outlineLevel="1" x14ac:dyDescent="0.25">
      <c r="B33" s="148"/>
      <c r="C33" s="141" t="s">
        <v>324</v>
      </c>
      <c r="D33" s="142"/>
      <c r="E33" s="143"/>
      <c r="F33" s="144">
        <f>SUM(F32)</f>
        <v>3937245</v>
      </c>
      <c r="G33" s="145"/>
      <c r="H33" s="146"/>
      <c r="I33" s="145"/>
      <c r="J33" s="145"/>
      <c r="K33" s="145"/>
      <c r="L33" s="145"/>
      <c r="M33" s="145"/>
      <c r="N33" s="144">
        <f t="shared" ref="N33:AB33" si="27">SUM(N32)</f>
        <v>61519.453125</v>
      </c>
      <c r="O33" s="144">
        <f t="shared" si="27"/>
        <v>738233.4375</v>
      </c>
      <c r="P33" s="144">
        <f t="shared" si="27"/>
        <v>1353428.1</v>
      </c>
      <c r="Q33" s="144">
        <f t="shared" si="27"/>
        <v>3937245</v>
      </c>
      <c r="R33" s="144">
        <f t="shared" si="27"/>
        <v>738233.4375</v>
      </c>
      <c r="S33" s="144">
        <f t="shared" si="27"/>
        <v>615194.66250000009</v>
      </c>
      <c r="T33" s="144"/>
      <c r="U33" s="144"/>
      <c r="V33" s="144">
        <f t="shared" si="27"/>
        <v>61519.453125</v>
      </c>
      <c r="W33" s="144">
        <f t="shared" si="27"/>
        <v>615194.66250000009</v>
      </c>
      <c r="X33" s="144">
        <f t="shared" si="27"/>
        <v>615194.66250000009</v>
      </c>
      <c r="Y33" s="144">
        <f t="shared" si="27"/>
        <v>0</v>
      </c>
      <c r="Z33" s="144">
        <f t="shared" si="27"/>
        <v>0</v>
      </c>
      <c r="AA33" s="144">
        <f t="shared" si="27"/>
        <v>0</v>
      </c>
      <c r="AB33" s="144">
        <f t="shared" si="27"/>
        <v>0</v>
      </c>
      <c r="AC33" s="144"/>
      <c r="AD33" s="144">
        <f t="shared" ref="AD33:AK33" si="28">SUM(AD32)</f>
        <v>0</v>
      </c>
      <c r="AE33" s="144">
        <f t="shared" si="28"/>
        <v>0</v>
      </c>
      <c r="AF33" s="144">
        <f t="shared" si="28"/>
        <v>0</v>
      </c>
      <c r="AG33" s="144">
        <f t="shared" si="28"/>
        <v>0</v>
      </c>
      <c r="AH33" s="144">
        <f t="shared" si="28"/>
        <v>0</v>
      </c>
      <c r="AI33" s="144">
        <f t="shared" si="28"/>
        <v>0</v>
      </c>
      <c r="AJ33" s="144">
        <f t="shared" si="28"/>
        <v>0</v>
      </c>
      <c r="AK33" s="144">
        <f t="shared" si="28"/>
        <v>0</v>
      </c>
    </row>
    <row r="34" spans="1:37" ht="135.75" hidden="1" customHeight="1" outlineLevel="1" x14ac:dyDescent="0.25">
      <c r="A34" s="198"/>
      <c r="B34" s="151" t="s">
        <v>268</v>
      </c>
      <c r="C34" s="126"/>
      <c r="D34" s="118"/>
      <c r="E34" s="160">
        <v>45627</v>
      </c>
      <c r="F34" s="118">
        <f>AC34</f>
        <v>0</v>
      </c>
      <c r="G34" s="121">
        <v>5</v>
      </c>
      <c r="H34" s="122" t="s">
        <v>274</v>
      </c>
      <c r="I34" s="122">
        <v>10</v>
      </c>
      <c r="J34" s="122">
        <f>12*I34</f>
        <v>120</v>
      </c>
      <c r="K34" s="128">
        <f>L34+M34</f>
        <v>120</v>
      </c>
      <c r="L34" s="122"/>
      <c r="M34" s="122">
        <f>J34</f>
        <v>120</v>
      </c>
      <c r="N34" s="113"/>
      <c r="O34" s="124"/>
      <c r="P34" s="118"/>
      <c r="Q34" s="118"/>
      <c r="R34" s="124"/>
      <c r="S34" s="118"/>
      <c r="T34" s="118">
        <v>120</v>
      </c>
      <c r="U34" s="118"/>
      <c r="V34" s="118">
        <f>Q34/T34</f>
        <v>0</v>
      </c>
      <c r="W34" s="118"/>
      <c r="X34" s="118"/>
      <c r="Y34" s="118"/>
      <c r="Z34" s="113"/>
      <c r="AA34" s="125"/>
      <c r="AB34" s="150"/>
      <c r="AC34" s="125"/>
      <c r="AD34" s="125">
        <f>AC34/T34*12</f>
        <v>0</v>
      </c>
      <c r="AE34" s="125">
        <f>AC34-AD34</f>
        <v>0</v>
      </c>
      <c r="AF34" s="125">
        <f>V34*12</f>
        <v>0</v>
      </c>
      <c r="AG34" s="125">
        <f>AE34-AF34</f>
        <v>0</v>
      </c>
      <c r="AH34" s="125">
        <f>V34*12</f>
        <v>0</v>
      </c>
      <c r="AI34" s="125">
        <f>AG34-AH34</f>
        <v>0</v>
      </c>
      <c r="AJ34" s="125">
        <f>V34*12</f>
        <v>0</v>
      </c>
      <c r="AK34" s="125">
        <f>AI34-AJ34</f>
        <v>0</v>
      </c>
    </row>
    <row r="35" spans="1:37" outlineLevel="1" x14ac:dyDescent="0.25">
      <c r="B35" s="148"/>
      <c r="C35" s="153" t="s">
        <v>462</v>
      </c>
      <c r="D35" s="142"/>
      <c r="E35" s="143"/>
      <c r="F35" s="144">
        <f>F33+F30</f>
        <v>52419754.609999999</v>
      </c>
      <c r="G35" s="144">
        <f t="shared" ref="G35:AB35" si="29">G33+G30</f>
        <v>0</v>
      </c>
      <c r="H35" s="154"/>
      <c r="I35" s="144">
        <f t="shared" si="29"/>
        <v>0</v>
      </c>
      <c r="J35" s="144">
        <f t="shared" si="29"/>
        <v>0</v>
      </c>
      <c r="K35" s="144">
        <f t="shared" si="29"/>
        <v>0</v>
      </c>
      <c r="L35" s="144">
        <f t="shared" si="29"/>
        <v>0</v>
      </c>
      <c r="M35" s="144">
        <f t="shared" si="29"/>
        <v>0</v>
      </c>
      <c r="N35" s="144">
        <f t="shared" si="29"/>
        <v>993655.13222930965</v>
      </c>
      <c r="O35" s="144">
        <f t="shared" si="29"/>
        <v>11923861.586751714</v>
      </c>
      <c r="P35" s="144">
        <f t="shared" si="29"/>
        <v>10798721.709999999</v>
      </c>
      <c r="Q35" s="144">
        <f t="shared" si="29"/>
        <v>52419754.609999999</v>
      </c>
      <c r="R35" s="144">
        <f t="shared" si="29"/>
        <v>7980508.4307692293</v>
      </c>
      <c r="S35" s="144">
        <f t="shared" si="29"/>
        <v>2818213.2792307693</v>
      </c>
      <c r="T35" s="144">
        <f t="shared" si="29"/>
        <v>0</v>
      </c>
      <c r="U35" s="144"/>
      <c r="V35" s="144">
        <f t="shared" si="29"/>
        <v>678084.7669076022</v>
      </c>
      <c r="W35" s="144">
        <f t="shared" si="29"/>
        <v>2430029.8807692309</v>
      </c>
      <c r="X35" s="144">
        <f t="shared" si="29"/>
        <v>2208864.684002337</v>
      </c>
      <c r="Y35" s="144">
        <f t="shared" si="29"/>
        <v>-221165.19676689326</v>
      </c>
      <c r="Z35" s="144">
        <f t="shared" si="29"/>
        <v>609348.59522843175</v>
      </c>
      <c r="AA35" s="144">
        <f t="shared" si="29"/>
        <v>241692.75532988095</v>
      </c>
      <c r="AB35" s="144">
        <f t="shared" si="29"/>
        <v>367655.83989855071</v>
      </c>
      <c r="AC35" s="144"/>
      <c r="AD35" s="144">
        <f t="shared" ref="AD35:AK35" si="30">AD33+AD30+AD34</f>
        <v>98173.472550724648</v>
      </c>
      <c r="AE35" s="144">
        <f t="shared" si="30"/>
        <v>269482.36734782608</v>
      </c>
      <c r="AF35" s="144">
        <f t="shared" si="30"/>
        <v>98173.472550724648</v>
      </c>
      <c r="AG35" s="144">
        <f t="shared" si="30"/>
        <v>171308.89479710144</v>
      </c>
      <c r="AH35" s="144">
        <f t="shared" si="30"/>
        <v>66026.224884057941</v>
      </c>
      <c r="AI35" s="144">
        <f t="shared" si="30"/>
        <v>105282.66991304347</v>
      </c>
      <c r="AJ35" s="144">
        <f t="shared" si="30"/>
        <v>30376.565217391304</v>
      </c>
      <c r="AK35" s="144">
        <f t="shared" si="30"/>
        <v>74906.104695652175</v>
      </c>
    </row>
    <row r="36" spans="1:37" ht="28.5" x14ac:dyDescent="0.25">
      <c r="A36" s="115"/>
      <c r="B36" s="148"/>
      <c r="C36" s="106" t="s">
        <v>325</v>
      </c>
      <c r="D36" s="155"/>
      <c r="E36" s="156"/>
      <c r="F36" s="157"/>
      <c r="G36" s="157"/>
      <c r="H36" s="158"/>
      <c r="I36" s="157"/>
      <c r="J36" s="157"/>
      <c r="K36" s="157"/>
      <c r="L36" s="157"/>
      <c r="M36" s="157"/>
      <c r="N36" s="157"/>
      <c r="O36" s="157"/>
      <c r="P36" s="157"/>
      <c r="Q36" s="157"/>
      <c r="R36" s="157"/>
      <c r="S36" s="157"/>
      <c r="T36" s="157"/>
      <c r="U36" s="157"/>
      <c r="V36" s="157"/>
      <c r="W36" s="157"/>
      <c r="X36" s="157"/>
      <c r="Y36" s="157"/>
      <c r="Z36" s="157"/>
      <c r="AA36" s="109"/>
      <c r="AB36" s="109"/>
      <c r="AC36" s="109"/>
      <c r="AD36" s="109"/>
      <c r="AE36" s="109"/>
      <c r="AF36" s="109"/>
      <c r="AG36" s="109"/>
      <c r="AH36" s="109"/>
      <c r="AI36" s="109"/>
      <c r="AJ36" s="109"/>
      <c r="AK36" s="109"/>
    </row>
    <row r="37" spans="1:37" outlineLevel="1" x14ac:dyDescent="0.25">
      <c r="A37" s="115"/>
      <c r="B37" s="148"/>
      <c r="C37" s="110" t="s">
        <v>267</v>
      </c>
      <c r="D37" s="155"/>
      <c r="E37" s="156"/>
      <c r="F37" s="157"/>
      <c r="G37" s="157"/>
      <c r="H37" s="158"/>
      <c r="I37" s="157"/>
      <c r="J37" s="157"/>
      <c r="K37" s="157"/>
      <c r="L37" s="157"/>
      <c r="M37" s="157"/>
      <c r="N37" s="157"/>
      <c r="O37" s="157"/>
      <c r="P37" s="157"/>
      <c r="Q37" s="157"/>
      <c r="R37" s="157"/>
      <c r="S37" s="157"/>
      <c r="T37" s="157"/>
      <c r="U37" s="157"/>
      <c r="V37" s="157"/>
      <c r="W37" s="157"/>
      <c r="X37" s="157"/>
      <c r="Y37" s="157"/>
      <c r="Z37" s="157"/>
      <c r="AA37" s="109"/>
      <c r="AB37" s="109"/>
      <c r="AC37" s="109"/>
      <c r="AD37" s="109"/>
      <c r="AE37" s="109"/>
      <c r="AF37" s="109"/>
      <c r="AG37" s="109"/>
      <c r="AH37" s="109"/>
      <c r="AI37" s="109"/>
      <c r="AJ37" s="109"/>
      <c r="AK37" s="109"/>
    </row>
    <row r="38" spans="1:37" ht="45" outlineLevel="1" x14ac:dyDescent="0.25">
      <c r="A38" s="115">
        <v>1</v>
      </c>
      <c r="B38" s="148" t="s">
        <v>268</v>
      </c>
      <c r="C38" s="159" t="s">
        <v>326</v>
      </c>
      <c r="D38" s="133" t="s">
        <v>327</v>
      </c>
      <c r="E38" s="160">
        <v>40904</v>
      </c>
      <c r="F38" s="118">
        <v>1528221</v>
      </c>
      <c r="G38" s="121">
        <v>5</v>
      </c>
      <c r="H38" s="161" t="s">
        <v>274</v>
      </c>
      <c r="I38" s="121">
        <v>10</v>
      </c>
      <c r="J38" s="121">
        <f>12*I38</f>
        <v>120</v>
      </c>
      <c r="K38" s="162">
        <f t="shared" ref="K38:K57" si="31">L38+M38</f>
        <v>120</v>
      </c>
      <c r="L38" s="121">
        <v>78</v>
      </c>
      <c r="M38" s="121">
        <v>42</v>
      </c>
      <c r="N38" s="118">
        <f t="shared" ref="N38:N57" si="32">F38/M38</f>
        <v>36386.214285714283</v>
      </c>
      <c r="O38" s="124">
        <f>N38*12</f>
        <v>436634.57142857136</v>
      </c>
      <c r="P38" s="118">
        <v>0.18</v>
      </c>
      <c r="Q38" s="118">
        <f t="shared" ref="Q38:Q57" si="33">F38</f>
        <v>1528221</v>
      </c>
      <c r="R38" s="124">
        <f>P38</f>
        <v>0.18</v>
      </c>
      <c r="S38" s="118">
        <f t="shared" ref="S38:S57" si="34">P38-R38</f>
        <v>0</v>
      </c>
      <c r="T38" s="118">
        <f>(J38-K38)+M38</f>
        <v>42</v>
      </c>
      <c r="U38" s="118"/>
      <c r="V38" s="118">
        <f>Q38/T38</f>
        <v>36386.214285714283</v>
      </c>
      <c r="W38" s="118">
        <f>S38</f>
        <v>0</v>
      </c>
      <c r="X38" s="118">
        <f>S38</f>
        <v>0</v>
      </c>
      <c r="Y38" s="118">
        <f t="shared" ref="Y38:Y57" si="35">X38-W38</f>
        <v>0</v>
      </c>
      <c r="Z38" s="118">
        <f>S38-X38</f>
        <v>0</v>
      </c>
      <c r="AA38" s="125">
        <f>Z38</f>
        <v>0</v>
      </c>
      <c r="AB38" s="150">
        <f t="shared" ref="AB38:AB56" si="36">Z38-AA38</f>
        <v>0</v>
      </c>
      <c r="AC38" s="150"/>
      <c r="AD38" s="125">
        <v>0</v>
      </c>
      <c r="AE38" s="150">
        <f t="shared" ref="AE38:AE56" si="37">AB38-AD38</f>
        <v>0</v>
      </c>
      <c r="AF38" s="125">
        <v>0</v>
      </c>
      <c r="AG38" s="150">
        <f t="shared" ref="AG38:AG56" si="38">AD38-AF38</f>
        <v>0</v>
      </c>
      <c r="AH38" s="125">
        <v>0</v>
      </c>
      <c r="AI38" s="150">
        <f t="shared" ref="AI38:AI56" si="39">AF38-AH38</f>
        <v>0</v>
      </c>
      <c r="AJ38" s="125">
        <v>0</v>
      </c>
      <c r="AK38" s="150">
        <f t="shared" ref="AK38:AK56" si="40">AH38-AJ38</f>
        <v>0</v>
      </c>
    </row>
    <row r="39" spans="1:37" ht="45" outlineLevel="1" x14ac:dyDescent="0.25">
      <c r="A39" s="115">
        <v>2</v>
      </c>
      <c r="B39" s="148" t="s">
        <v>268</v>
      </c>
      <c r="C39" s="159" t="s">
        <v>328</v>
      </c>
      <c r="D39" s="133" t="s">
        <v>329</v>
      </c>
      <c r="E39" s="160">
        <v>40904</v>
      </c>
      <c r="F39" s="118">
        <v>8308718</v>
      </c>
      <c r="G39" s="121">
        <v>5</v>
      </c>
      <c r="H39" s="161" t="s">
        <v>274</v>
      </c>
      <c r="I39" s="121">
        <v>10</v>
      </c>
      <c r="J39" s="121">
        <f t="shared" ref="J39:J57" si="41">12*I39</f>
        <v>120</v>
      </c>
      <c r="K39" s="162">
        <f t="shared" si="31"/>
        <v>132</v>
      </c>
      <c r="L39" s="121">
        <v>78</v>
      </c>
      <c r="M39" s="121">
        <v>54</v>
      </c>
      <c r="N39" s="118">
        <f t="shared" si="32"/>
        <v>153865.14814814815</v>
      </c>
      <c r="O39" s="124">
        <f t="shared" ref="O39:O58" si="42">N39*12</f>
        <v>1846381.7777777778</v>
      </c>
      <c r="P39" s="118">
        <v>1846381.7</v>
      </c>
      <c r="Q39" s="118">
        <f t="shared" si="33"/>
        <v>8308718</v>
      </c>
      <c r="R39" s="124">
        <f>P39</f>
        <v>1846381.7</v>
      </c>
      <c r="S39" s="118">
        <f t="shared" si="34"/>
        <v>0</v>
      </c>
      <c r="T39" s="118">
        <f t="shared" ref="T39:T57" si="43">(J39-K39)+M39</f>
        <v>42</v>
      </c>
      <c r="U39" s="118"/>
      <c r="V39" s="118">
        <f t="shared" ref="V39:V57" si="44">Q39/T39</f>
        <v>197826.61904761905</v>
      </c>
      <c r="W39" s="118">
        <f t="shared" ref="W39:W56" si="45">S39</f>
        <v>0</v>
      </c>
      <c r="X39" s="118">
        <f t="shared" ref="X39:X51" si="46">S39</f>
        <v>0</v>
      </c>
      <c r="Y39" s="118">
        <f t="shared" si="35"/>
        <v>0</v>
      </c>
      <c r="Z39" s="118">
        <f t="shared" ref="Z39:Z57" si="47">S39-X39</f>
        <v>0</v>
      </c>
      <c r="AA39" s="125">
        <f t="shared" ref="AA39:AA56" si="48">Z39</f>
        <v>0</v>
      </c>
      <c r="AB39" s="150">
        <f t="shared" si="36"/>
        <v>0</v>
      </c>
      <c r="AC39" s="150"/>
      <c r="AD39" s="125">
        <v>0</v>
      </c>
      <c r="AE39" s="150">
        <f t="shared" si="37"/>
        <v>0</v>
      </c>
      <c r="AF39" s="125">
        <v>0</v>
      </c>
      <c r="AG39" s="150">
        <f t="shared" si="38"/>
        <v>0</v>
      </c>
      <c r="AH39" s="125">
        <v>0</v>
      </c>
      <c r="AI39" s="150">
        <f t="shared" si="39"/>
        <v>0</v>
      </c>
      <c r="AJ39" s="125">
        <v>0</v>
      </c>
      <c r="AK39" s="150">
        <f t="shared" si="40"/>
        <v>0</v>
      </c>
    </row>
    <row r="40" spans="1:37" ht="45" outlineLevel="1" x14ac:dyDescent="0.25">
      <c r="A40" s="115">
        <v>3</v>
      </c>
      <c r="B40" s="148" t="s">
        <v>268</v>
      </c>
      <c r="C40" s="159" t="s">
        <v>330</v>
      </c>
      <c r="D40" s="133" t="s">
        <v>331</v>
      </c>
      <c r="E40" s="160">
        <v>40904</v>
      </c>
      <c r="F40" s="118">
        <v>923774</v>
      </c>
      <c r="G40" s="121">
        <v>5</v>
      </c>
      <c r="H40" s="161" t="s">
        <v>274</v>
      </c>
      <c r="I40" s="121">
        <v>10</v>
      </c>
      <c r="J40" s="121">
        <f t="shared" si="41"/>
        <v>120</v>
      </c>
      <c r="K40" s="162">
        <f t="shared" si="31"/>
        <v>120</v>
      </c>
      <c r="L40" s="121">
        <v>78</v>
      </c>
      <c r="M40" s="121">
        <v>42</v>
      </c>
      <c r="N40" s="118">
        <f t="shared" si="32"/>
        <v>21994.619047619046</v>
      </c>
      <c r="O40" s="124">
        <f t="shared" si="42"/>
        <v>263935.42857142852</v>
      </c>
      <c r="P40" s="118">
        <v>0</v>
      </c>
      <c r="Q40" s="118">
        <f t="shared" si="33"/>
        <v>923774</v>
      </c>
      <c r="R40" s="124">
        <f t="shared" ref="R40:R49" si="49">P40</f>
        <v>0</v>
      </c>
      <c r="S40" s="118">
        <f t="shared" si="34"/>
        <v>0</v>
      </c>
      <c r="T40" s="118">
        <f t="shared" si="43"/>
        <v>42</v>
      </c>
      <c r="U40" s="118"/>
      <c r="V40" s="118">
        <f t="shared" si="44"/>
        <v>21994.619047619046</v>
      </c>
      <c r="W40" s="118">
        <f t="shared" si="45"/>
        <v>0</v>
      </c>
      <c r="X40" s="118">
        <f t="shared" si="46"/>
        <v>0</v>
      </c>
      <c r="Y40" s="118">
        <f t="shared" si="35"/>
        <v>0</v>
      </c>
      <c r="Z40" s="118">
        <f t="shared" si="47"/>
        <v>0</v>
      </c>
      <c r="AA40" s="125">
        <f t="shared" si="48"/>
        <v>0</v>
      </c>
      <c r="AB40" s="150">
        <f t="shared" si="36"/>
        <v>0</v>
      </c>
      <c r="AC40" s="150"/>
      <c r="AD40" s="125">
        <v>0</v>
      </c>
      <c r="AE40" s="150">
        <f t="shared" si="37"/>
        <v>0</v>
      </c>
      <c r="AF40" s="125">
        <v>0</v>
      </c>
      <c r="AG40" s="150">
        <f t="shared" si="38"/>
        <v>0</v>
      </c>
      <c r="AH40" s="125">
        <v>0</v>
      </c>
      <c r="AI40" s="150">
        <f t="shared" si="39"/>
        <v>0</v>
      </c>
      <c r="AJ40" s="125">
        <v>0</v>
      </c>
      <c r="AK40" s="150">
        <f t="shared" si="40"/>
        <v>0</v>
      </c>
    </row>
    <row r="41" spans="1:37" ht="45" outlineLevel="1" x14ac:dyDescent="0.25">
      <c r="A41" s="115">
        <v>4</v>
      </c>
      <c r="B41" s="148" t="s">
        <v>268</v>
      </c>
      <c r="C41" s="159" t="s">
        <v>332</v>
      </c>
      <c r="D41" s="133" t="s">
        <v>333</v>
      </c>
      <c r="E41" s="160">
        <v>40904</v>
      </c>
      <c r="F41" s="118">
        <v>1287405</v>
      </c>
      <c r="G41" s="121">
        <v>5</v>
      </c>
      <c r="H41" s="161" t="s">
        <v>274</v>
      </c>
      <c r="I41" s="121">
        <v>10</v>
      </c>
      <c r="J41" s="121">
        <f t="shared" si="41"/>
        <v>120</v>
      </c>
      <c r="K41" s="162">
        <f t="shared" si="31"/>
        <v>120</v>
      </c>
      <c r="L41" s="121">
        <v>78</v>
      </c>
      <c r="M41" s="121">
        <v>42</v>
      </c>
      <c r="N41" s="118">
        <f t="shared" si="32"/>
        <v>30652.5</v>
      </c>
      <c r="O41" s="124">
        <f t="shared" si="42"/>
        <v>367830</v>
      </c>
      <c r="P41" s="118">
        <v>0</v>
      </c>
      <c r="Q41" s="118">
        <f t="shared" si="33"/>
        <v>1287405</v>
      </c>
      <c r="R41" s="124">
        <f t="shared" si="49"/>
        <v>0</v>
      </c>
      <c r="S41" s="118">
        <f t="shared" si="34"/>
        <v>0</v>
      </c>
      <c r="T41" s="118">
        <f t="shared" si="43"/>
        <v>42</v>
      </c>
      <c r="U41" s="118"/>
      <c r="V41" s="118">
        <f t="shared" si="44"/>
        <v>30652.5</v>
      </c>
      <c r="W41" s="118">
        <f t="shared" si="45"/>
        <v>0</v>
      </c>
      <c r="X41" s="118">
        <f t="shared" si="46"/>
        <v>0</v>
      </c>
      <c r="Y41" s="118">
        <f t="shared" si="35"/>
        <v>0</v>
      </c>
      <c r="Z41" s="118">
        <f t="shared" si="47"/>
        <v>0</v>
      </c>
      <c r="AA41" s="125">
        <f t="shared" si="48"/>
        <v>0</v>
      </c>
      <c r="AB41" s="150">
        <f t="shared" si="36"/>
        <v>0</v>
      </c>
      <c r="AC41" s="150"/>
      <c r="AD41" s="125">
        <v>0</v>
      </c>
      <c r="AE41" s="150">
        <f t="shared" si="37"/>
        <v>0</v>
      </c>
      <c r="AF41" s="125">
        <v>0</v>
      </c>
      <c r="AG41" s="150">
        <f t="shared" si="38"/>
        <v>0</v>
      </c>
      <c r="AH41" s="125">
        <v>0</v>
      </c>
      <c r="AI41" s="150">
        <f t="shared" si="39"/>
        <v>0</v>
      </c>
      <c r="AJ41" s="125">
        <v>0</v>
      </c>
      <c r="AK41" s="150">
        <f t="shared" si="40"/>
        <v>0</v>
      </c>
    </row>
    <row r="42" spans="1:37" ht="45" outlineLevel="1" x14ac:dyDescent="0.25">
      <c r="A42" s="115">
        <v>5</v>
      </c>
      <c r="B42" s="148" t="s">
        <v>268</v>
      </c>
      <c r="C42" s="159" t="s">
        <v>334</v>
      </c>
      <c r="D42" s="133" t="s">
        <v>335</v>
      </c>
      <c r="E42" s="160">
        <v>40904</v>
      </c>
      <c r="F42" s="118">
        <v>768093</v>
      </c>
      <c r="G42" s="121">
        <v>5</v>
      </c>
      <c r="H42" s="161" t="s">
        <v>274</v>
      </c>
      <c r="I42" s="121">
        <v>10</v>
      </c>
      <c r="J42" s="121">
        <f t="shared" si="41"/>
        <v>120</v>
      </c>
      <c r="K42" s="162">
        <f t="shared" si="31"/>
        <v>120</v>
      </c>
      <c r="L42" s="121">
        <v>78</v>
      </c>
      <c r="M42" s="121">
        <v>42</v>
      </c>
      <c r="N42" s="118">
        <f t="shared" si="32"/>
        <v>18287.928571428572</v>
      </c>
      <c r="O42" s="124">
        <f t="shared" si="42"/>
        <v>219455.14285714287</v>
      </c>
      <c r="P42" s="118">
        <v>0</v>
      </c>
      <c r="Q42" s="118">
        <f t="shared" si="33"/>
        <v>768093</v>
      </c>
      <c r="R42" s="124">
        <f t="shared" si="49"/>
        <v>0</v>
      </c>
      <c r="S42" s="118">
        <f t="shared" si="34"/>
        <v>0</v>
      </c>
      <c r="T42" s="118">
        <f t="shared" si="43"/>
        <v>42</v>
      </c>
      <c r="U42" s="118"/>
      <c r="V42" s="118">
        <f t="shared" si="44"/>
        <v>18287.928571428572</v>
      </c>
      <c r="W42" s="118">
        <f t="shared" si="45"/>
        <v>0</v>
      </c>
      <c r="X42" s="118">
        <f t="shared" si="46"/>
        <v>0</v>
      </c>
      <c r="Y42" s="118">
        <f t="shared" si="35"/>
        <v>0</v>
      </c>
      <c r="Z42" s="118">
        <f t="shared" si="47"/>
        <v>0</v>
      </c>
      <c r="AA42" s="125">
        <f t="shared" si="48"/>
        <v>0</v>
      </c>
      <c r="AB42" s="150">
        <f t="shared" si="36"/>
        <v>0</v>
      </c>
      <c r="AC42" s="150"/>
      <c r="AD42" s="125">
        <v>0</v>
      </c>
      <c r="AE42" s="150">
        <f t="shared" si="37"/>
        <v>0</v>
      </c>
      <c r="AF42" s="125">
        <v>0</v>
      </c>
      <c r="AG42" s="150">
        <f t="shared" si="38"/>
        <v>0</v>
      </c>
      <c r="AH42" s="125">
        <v>0</v>
      </c>
      <c r="AI42" s="150">
        <f t="shared" si="39"/>
        <v>0</v>
      </c>
      <c r="AJ42" s="125">
        <v>0</v>
      </c>
      <c r="AK42" s="150">
        <f t="shared" si="40"/>
        <v>0</v>
      </c>
    </row>
    <row r="43" spans="1:37" ht="45" outlineLevel="1" x14ac:dyDescent="0.25">
      <c r="A43" s="115">
        <v>6</v>
      </c>
      <c r="B43" s="148" t="s">
        <v>268</v>
      </c>
      <c r="C43" s="159" t="s">
        <v>336</v>
      </c>
      <c r="D43" s="133" t="s">
        <v>337</v>
      </c>
      <c r="E43" s="160">
        <v>40904</v>
      </c>
      <c r="F43" s="118">
        <v>3831490</v>
      </c>
      <c r="G43" s="121">
        <v>5</v>
      </c>
      <c r="H43" s="161" t="s">
        <v>274</v>
      </c>
      <c r="I43" s="121">
        <v>10</v>
      </c>
      <c r="J43" s="121">
        <f t="shared" si="41"/>
        <v>120</v>
      </c>
      <c r="K43" s="162">
        <f t="shared" si="31"/>
        <v>120</v>
      </c>
      <c r="L43" s="121">
        <f>78-12</f>
        <v>66</v>
      </c>
      <c r="M43" s="121">
        <v>54</v>
      </c>
      <c r="N43" s="118">
        <f t="shared" si="32"/>
        <v>70953.518518518526</v>
      </c>
      <c r="O43" s="124">
        <f t="shared" si="42"/>
        <v>851442.22222222225</v>
      </c>
      <c r="P43" s="118">
        <v>851442.16</v>
      </c>
      <c r="Q43" s="118">
        <f t="shared" si="33"/>
        <v>3831490</v>
      </c>
      <c r="R43" s="124">
        <f t="shared" si="49"/>
        <v>851442.16</v>
      </c>
      <c r="S43" s="118">
        <f t="shared" si="34"/>
        <v>0</v>
      </c>
      <c r="T43" s="118">
        <f t="shared" si="43"/>
        <v>54</v>
      </c>
      <c r="U43" s="118"/>
      <c r="V43" s="118">
        <f t="shared" si="44"/>
        <v>70953.518518518526</v>
      </c>
      <c r="W43" s="118">
        <f t="shared" si="45"/>
        <v>0</v>
      </c>
      <c r="X43" s="118">
        <f t="shared" si="46"/>
        <v>0</v>
      </c>
      <c r="Y43" s="118">
        <f t="shared" si="35"/>
        <v>0</v>
      </c>
      <c r="Z43" s="118">
        <f t="shared" si="47"/>
        <v>0</v>
      </c>
      <c r="AA43" s="125">
        <f t="shared" si="48"/>
        <v>0</v>
      </c>
      <c r="AB43" s="150">
        <f t="shared" si="36"/>
        <v>0</v>
      </c>
      <c r="AC43" s="150"/>
      <c r="AD43" s="125">
        <v>0</v>
      </c>
      <c r="AE43" s="150">
        <f t="shared" si="37"/>
        <v>0</v>
      </c>
      <c r="AF43" s="125">
        <v>0</v>
      </c>
      <c r="AG43" s="150">
        <f t="shared" si="38"/>
        <v>0</v>
      </c>
      <c r="AH43" s="125">
        <v>0</v>
      </c>
      <c r="AI43" s="150">
        <f t="shared" si="39"/>
        <v>0</v>
      </c>
      <c r="AJ43" s="125">
        <v>0</v>
      </c>
      <c r="AK43" s="150">
        <f t="shared" si="40"/>
        <v>0</v>
      </c>
    </row>
    <row r="44" spans="1:37" ht="45" outlineLevel="1" x14ac:dyDescent="0.25">
      <c r="A44" s="115">
        <v>7</v>
      </c>
      <c r="B44" s="148" t="s">
        <v>268</v>
      </c>
      <c r="C44" s="159" t="s">
        <v>338</v>
      </c>
      <c r="D44" s="133" t="s">
        <v>339</v>
      </c>
      <c r="E44" s="160">
        <v>40904</v>
      </c>
      <c r="F44" s="118">
        <v>415496</v>
      </c>
      <c r="G44" s="121">
        <v>5</v>
      </c>
      <c r="H44" s="161" t="s">
        <v>274</v>
      </c>
      <c r="I44" s="121">
        <v>10</v>
      </c>
      <c r="J44" s="121">
        <f t="shared" si="41"/>
        <v>120</v>
      </c>
      <c r="K44" s="162">
        <f t="shared" si="31"/>
        <v>120</v>
      </c>
      <c r="L44" s="121">
        <v>78</v>
      </c>
      <c r="M44" s="121">
        <v>42</v>
      </c>
      <c r="N44" s="118">
        <f t="shared" si="32"/>
        <v>9892.7619047619046</v>
      </c>
      <c r="O44" s="124">
        <v>118713</v>
      </c>
      <c r="P44" s="118">
        <v>0.08</v>
      </c>
      <c r="Q44" s="118">
        <f t="shared" si="33"/>
        <v>415496</v>
      </c>
      <c r="R44" s="124">
        <f t="shared" si="49"/>
        <v>0.08</v>
      </c>
      <c r="S44" s="118">
        <f t="shared" si="34"/>
        <v>0</v>
      </c>
      <c r="T44" s="118">
        <f t="shared" si="43"/>
        <v>42</v>
      </c>
      <c r="U44" s="118"/>
      <c r="V44" s="118">
        <f t="shared" si="44"/>
        <v>9892.7619047619046</v>
      </c>
      <c r="W44" s="118">
        <f t="shared" si="45"/>
        <v>0</v>
      </c>
      <c r="X44" s="118">
        <f t="shared" si="46"/>
        <v>0</v>
      </c>
      <c r="Y44" s="118">
        <f t="shared" si="35"/>
        <v>0</v>
      </c>
      <c r="Z44" s="118">
        <f t="shared" si="47"/>
        <v>0</v>
      </c>
      <c r="AA44" s="125">
        <f t="shared" si="48"/>
        <v>0</v>
      </c>
      <c r="AB44" s="150">
        <f t="shared" si="36"/>
        <v>0</v>
      </c>
      <c r="AC44" s="150"/>
      <c r="AD44" s="125">
        <v>0</v>
      </c>
      <c r="AE44" s="150">
        <f t="shared" si="37"/>
        <v>0</v>
      </c>
      <c r="AF44" s="125">
        <v>0</v>
      </c>
      <c r="AG44" s="150">
        <f t="shared" si="38"/>
        <v>0</v>
      </c>
      <c r="AH44" s="125">
        <v>0</v>
      </c>
      <c r="AI44" s="150">
        <f t="shared" si="39"/>
        <v>0</v>
      </c>
      <c r="AJ44" s="125">
        <v>0</v>
      </c>
      <c r="AK44" s="150">
        <f t="shared" si="40"/>
        <v>0</v>
      </c>
    </row>
    <row r="45" spans="1:37" ht="45" outlineLevel="1" x14ac:dyDescent="0.25">
      <c r="A45" s="115">
        <v>8</v>
      </c>
      <c r="B45" s="148" t="s">
        <v>268</v>
      </c>
      <c r="C45" s="159" t="s">
        <v>340</v>
      </c>
      <c r="D45" s="133" t="s">
        <v>341</v>
      </c>
      <c r="E45" s="160">
        <v>41554</v>
      </c>
      <c r="F45" s="118">
        <v>305074</v>
      </c>
      <c r="G45" s="121">
        <v>4</v>
      </c>
      <c r="H45" s="161" t="s">
        <v>297</v>
      </c>
      <c r="I45" s="121">
        <v>7</v>
      </c>
      <c r="J45" s="121">
        <f t="shared" si="41"/>
        <v>84</v>
      </c>
      <c r="K45" s="162">
        <f t="shared" si="31"/>
        <v>84</v>
      </c>
      <c r="L45" s="121">
        <v>55</v>
      </c>
      <c r="M45" s="121">
        <v>29</v>
      </c>
      <c r="N45" s="118">
        <f t="shared" si="32"/>
        <v>10519.793103448275</v>
      </c>
      <c r="O45" s="124">
        <v>0</v>
      </c>
      <c r="P45" s="118">
        <v>0</v>
      </c>
      <c r="Q45" s="118">
        <f t="shared" si="33"/>
        <v>305074</v>
      </c>
      <c r="R45" s="124">
        <f t="shared" si="49"/>
        <v>0</v>
      </c>
      <c r="S45" s="118">
        <f t="shared" si="34"/>
        <v>0</v>
      </c>
      <c r="T45" s="118">
        <f t="shared" si="43"/>
        <v>29</v>
      </c>
      <c r="U45" s="118"/>
      <c r="V45" s="118">
        <f t="shared" si="44"/>
        <v>10519.793103448275</v>
      </c>
      <c r="W45" s="118">
        <f t="shared" si="45"/>
        <v>0</v>
      </c>
      <c r="X45" s="118">
        <f t="shared" si="46"/>
        <v>0</v>
      </c>
      <c r="Y45" s="118">
        <f t="shared" si="35"/>
        <v>0</v>
      </c>
      <c r="Z45" s="118">
        <f t="shared" si="47"/>
        <v>0</v>
      </c>
      <c r="AA45" s="125">
        <f t="shared" si="48"/>
        <v>0</v>
      </c>
      <c r="AB45" s="150">
        <f t="shared" si="36"/>
        <v>0</v>
      </c>
      <c r="AC45" s="150"/>
      <c r="AD45" s="125">
        <v>0</v>
      </c>
      <c r="AE45" s="150">
        <f t="shared" si="37"/>
        <v>0</v>
      </c>
      <c r="AF45" s="125">
        <v>0</v>
      </c>
      <c r="AG45" s="150">
        <f t="shared" si="38"/>
        <v>0</v>
      </c>
      <c r="AH45" s="125">
        <v>0</v>
      </c>
      <c r="AI45" s="150">
        <f t="shared" si="39"/>
        <v>0</v>
      </c>
      <c r="AJ45" s="125">
        <v>0</v>
      </c>
      <c r="AK45" s="150">
        <f t="shared" si="40"/>
        <v>0</v>
      </c>
    </row>
    <row r="46" spans="1:37" ht="45" outlineLevel="1" x14ac:dyDescent="0.25">
      <c r="A46" s="115">
        <v>9</v>
      </c>
      <c r="B46" s="148" t="s">
        <v>268</v>
      </c>
      <c r="C46" s="159" t="s">
        <v>342</v>
      </c>
      <c r="D46" s="133" t="s">
        <v>343</v>
      </c>
      <c r="E46" s="160">
        <v>41554</v>
      </c>
      <c r="F46" s="118">
        <v>1668517</v>
      </c>
      <c r="G46" s="121">
        <v>5</v>
      </c>
      <c r="H46" s="161" t="s">
        <v>274</v>
      </c>
      <c r="I46" s="121">
        <v>10</v>
      </c>
      <c r="J46" s="121">
        <f t="shared" si="41"/>
        <v>120</v>
      </c>
      <c r="K46" s="162">
        <f t="shared" si="31"/>
        <v>120</v>
      </c>
      <c r="L46" s="121">
        <v>56</v>
      </c>
      <c r="M46" s="121">
        <v>64</v>
      </c>
      <c r="N46" s="118">
        <f t="shared" si="32"/>
        <v>26070.578125</v>
      </c>
      <c r="O46" s="124">
        <f t="shared" si="42"/>
        <v>312846.9375</v>
      </c>
      <c r="P46" s="118">
        <v>573552.64000000001</v>
      </c>
      <c r="Q46" s="118">
        <f t="shared" si="33"/>
        <v>1668517</v>
      </c>
      <c r="R46" s="124">
        <f t="shared" si="49"/>
        <v>573552.64000000001</v>
      </c>
      <c r="S46" s="118">
        <f t="shared" si="34"/>
        <v>0</v>
      </c>
      <c r="T46" s="118">
        <f t="shared" si="43"/>
        <v>64</v>
      </c>
      <c r="U46" s="118"/>
      <c r="V46" s="118">
        <f t="shared" si="44"/>
        <v>26070.578125</v>
      </c>
      <c r="W46" s="118">
        <f t="shared" si="45"/>
        <v>0</v>
      </c>
      <c r="X46" s="118">
        <f t="shared" si="46"/>
        <v>0</v>
      </c>
      <c r="Y46" s="118">
        <f t="shared" si="35"/>
        <v>0</v>
      </c>
      <c r="Z46" s="118">
        <f t="shared" si="47"/>
        <v>0</v>
      </c>
      <c r="AA46" s="125">
        <f t="shared" si="48"/>
        <v>0</v>
      </c>
      <c r="AB46" s="150">
        <f t="shared" si="36"/>
        <v>0</v>
      </c>
      <c r="AC46" s="150"/>
      <c r="AD46" s="125">
        <v>0</v>
      </c>
      <c r="AE46" s="150">
        <f t="shared" si="37"/>
        <v>0</v>
      </c>
      <c r="AF46" s="125">
        <v>0</v>
      </c>
      <c r="AG46" s="150">
        <f t="shared" si="38"/>
        <v>0</v>
      </c>
      <c r="AH46" s="125">
        <v>0</v>
      </c>
      <c r="AI46" s="150">
        <f t="shared" si="39"/>
        <v>0</v>
      </c>
      <c r="AJ46" s="125">
        <v>0</v>
      </c>
      <c r="AK46" s="150">
        <f t="shared" si="40"/>
        <v>0</v>
      </c>
    </row>
    <row r="47" spans="1:37" ht="45" outlineLevel="1" x14ac:dyDescent="0.25">
      <c r="A47" s="115">
        <v>10</v>
      </c>
      <c r="B47" s="148" t="s">
        <v>268</v>
      </c>
      <c r="C47" s="159" t="s">
        <v>344</v>
      </c>
      <c r="D47" s="133" t="s">
        <v>345</v>
      </c>
      <c r="E47" s="160">
        <v>40904</v>
      </c>
      <c r="F47" s="118">
        <v>4470071</v>
      </c>
      <c r="G47" s="121">
        <v>5</v>
      </c>
      <c r="H47" s="161" t="s">
        <v>274</v>
      </c>
      <c r="I47" s="121">
        <v>10</v>
      </c>
      <c r="J47" s="121">
        <f t="shared" si="41"/>
        <v>120</v>
      </c>
      <c r="K47" s="162">
        <f t="shared" si="31"/>
        <v>120</v>
      </c>
      <c r="L47" s="121">
        <f>78-12</f>
        <v>66</v>
      </c>
      <c r="M47" s="121">
        <v>54</v>
      </c>
      <c r="N47" s="118">
        <f t="shared" si="32"/>
        <v>82779.092592592599</v>
      </c>
      <c r="O47" s="124">
        <f t="shared" si="42"/>
        <v>993349.11111111124</v>
      </c>
      <c r="P47" s="118">
        <v>993349.22</v>
      </c>
      <c r="Q47" s="118">
        <f t="shared" si="33"/>
        <v>4470071</v>
      </c>
      <c r="R47" s="124">
        <f>O47</f>
        <v>993349.11111111124</v>
      </c>
      <c r="S47" s="118">
        <f t="shared" si="34"/>
        <v>0.10888888873159885</v>
      </c>
      <c r="T47" s="118">
        <f t="shared" si="43"/>
        <v>54</v>
      </c>
      <c r="U47" s="118"/>
      <c r="V47" s="118">
        <f t="shared" si="44"/>
        <v>82779.092592592599</v>
      </c>
      <c r="W47" s="118">
        <f t="shared" si="45"/>
        <v>0.10888888873159885</v>
      </c>
      <c r="X47" s="118">
        <f t="shared" si="46"/>
        <v>0.10888888873159885</v>
      </c>
      <c r="Y47" s="118">
        <f t="shared" si="35"/>
        <v>0</v>
      </c>
      <c r="Z47" s="118">
        <f t="shared" si="47"/>
        <v>0</v>
      </c>
      <c r="AA47" s="125">
        <f t="shared" si="48"/>
        <v>0</v>
      </c>
      <c r="AB47" s="150">
        <f t="shared" si="36"/>
        <v>0</v>
      </c>
      <c r="AC47" s="150"/>
      <c r="AD47" s="125">
        <v>0</v>
      </c>
      <c r="AE47" s="150">
        <f t="shared" si="37"/>
        <v>0</v>
      </c>
      <c r="AF47" s="125">
        <v>0</v>
      </c>
      <c r="AG47" s="150">
        <f t="shared" si="38"/>
        <v>0</v>
      </c>
      <c r="AH47" s="125">
        <v>0</v>
      </c>
      <c r="AI47" s="150">
        <f t="shared" si="39"/>
        <v>0</v>
      </c>
      <c r="AJ47" s="125">
        <v>0</v>
      </c>
      <c r="AK47" s="150">
        <f t="shared" si="40"/>
        <v>0</v>
      </c>
    </row>
    <row r="48" spans="1:37" ht="45" outlineLevel="1" x14ac:dyDescent="0.25">
      <c r="A48" s="115">
        <v>11</v>
      </c>
      <c r="B48" s="148" t="s">
        <v>268</v>
      </c>
      <c r="C48" s="159" t="s">
        <v>346</v>
      </c>
      <c r="D48" s="133" t="s">
        <v>347</v>
      </c>
      <c r="E48" s="160">
        <v>40904</v>
      </c>
      <c r="F48" s="118">
        <v>4470071</v>
      </c>
      <c r="G48" s="121">
        <v>5</v>
      </c>
      <c r="H48" s="161" t="s">
        <v>274</v>
      </c>
      <c r="I48" s="121">
        <v>10</v>
      </c>
      <c r="J48" s="121">
        <f t="shared" si="41"/>
        <v>120</v>
      </c>
      <c r="K48" s="162">
        <f t="shared" si="31"/>
        <v>120</v>
      </c>
      <c r="L48" s="121">
        <f>78-12</f>
        <v>66</v>
      </c>
      <c r="M48" s="121">
        <v>54</v>
      </c>
      <c r="N48" s="118">
        <f t="shared" si="32"/>
        <v>82779.092592592599</v>
      </c>
      <c r="O48" s="124">
        <f t="shared" si="42"/>
        <v>993349.11111111124</v>
      </c>
      <c r="P48" s="118">
        <v>993349.22</v>
      </c>
      <c r="Q48" s="118">
        <f t="shared" si="33"/>
        <v>4470071</v>
      </c>
      <c r="R48" s="124">
        <f>O48</f>
        <v>993349.11111111124</v>
      </c>
      <c r="S48" s="118">
        <f t="shared" si="34"/>
        <v>0.10888888873159885</v>
      </c>
      <c r="T48" s="118">
        <f t="shared" si="43"/>
        <v>54</v>
      </c>
      <c r="U48" s="118"/>
      <c r="V48" s="118">
        <f t="shared" si="44"/>
        <v>82779.092592592599</v>
      </c>
      <c r="W48" s="118">
        <f t="shared" si="45"/>
        <v>0.10888888873159885</v>
      </c>
      <c r="X48" s="118">
        <f t="shared" si="46"/>
        <v>0.10888888873159885</v>
      </c>
      <c r="Y48" s="118">
        <f t="shared" si="35"/>
        <v>0</v>
      </c>
      <c r="Z48" s="118">
        <f t="shared" si="47"/>
        <v>0</v>
      </c>
      <c r="AA48" s="125">
        <f t="shared" si="48"/>
        <v>0</v>
      </c>
      <c r="AB48" s="150">
        <f t="shared" si="36"/>
        <v>0</v>
      </c>
      <c r="AC48" s="150"/>
      <c r="AD48" s="125">
        <v>0</v>
      </c>
      <c r="AE48" s="150">
        <f t="shared" si="37"/>
        <v>0</v>
      </c>
      <c r="AF48" s="125">
        <v>0</v>
      </c>
      <c r="AG48" s="150">
        <f t="shared" si="38"/>
        <v>0</v>
      </c>
      <c r="AH48" s="125">
        <v>0</v>
      </c>
      <c r="AI48" s="150">
        <f t="shared" si="39"/>
        <v>0</v>
      </c>
      <c r="AJ48" s="125">
        <v>0</v>
      </c>
      <c r="AK48" s="150">
        <f t="shared" si="40"/>
        <v>0</v>
      </c>
    </row>
    <row r="49" spans="1:37" ht="45" outlineLevel="1" x14ac:dyDescent="0.25">
      <c r="A49" s="115">
        <v>12</v>
      </c>
      <c r="B49" s="148" t="s">
        <v>268</v>
      </c>
      <c r="C49" s="159" t="s">
        <v>348</v>
      </c>
      <c r="D49" s="133" t="s">
        <v>349</v>
      </c>
      <c r="E49" s="160">
        <v>40904</v>
      </c>
      <c r="F49" s="118">
        <v>3943851</v>
      </c>
      <c r="G49" s="121">
        <v>5</v>
      </c>
      <c r="H49" s="161" t="s">
        <v>274</v>
      </c>
      <c r="I49" s="121">
        <v>10</v>
      </c>
      <c r="J49" s="121">
        <f t="shared" si="41"/>
        <v>120</v>
      </c>
      <c r="K49" s="162">
        <f t="shared" si="31"/>
        <v>120</v>
      </c>
      <c r="L49" s="121">
        <v>78</v>
      </c>
      <c r="M49" s="121">
        <v>42</v>
      </c>
      <c r="N49" s="118">
        <f t="shared" si="32"/>
        <v>93901.21428571429</v>
      </c>
      <c r="O49" s="124">
        <f t="shared" si="42"/>
        <v>1126814.5714285714</v>
      </c>
      <c r="P49" s="118">
        <v>0.18</v>
      </c>
      <c r="Q49" s="118">
        <f t="shared" si="33"/>
        <v>3943851</v>
      </c>
      <c r="R49" s="124">
        <f t="shared" si="49"/>
        <v>0.18</v>
      </c>
      <c r="S49" s="118">
        <f t="shared" si="34"/>
        <v>0</v>
      </c>
      <c r="T49" s="118">
        <f t="shared" si="43"/>
        <v>42</v>
      </c>
      <c r="U49" s="118"/>
      <c r="V49" s="118">
        <f t="shared" si="44"/>
        <v>93901.21428571429</v>
      </c>
      <c r="W49" s="118">
        <f t="shared" si="45"/>
        <v>0</v>
      </c>
      <c r="X49" s="118">
        <f t="shared" si="46"/>
        <v>0</v>
      </c>
      <c r="Y49" s="118">
        <f t="shared" si="35"/>
        <v>0</v>
      </c>
      <c r="Z49" s="118">
        <f t="shared" si="47"/>
        <v>0</v>
      </c>
      <c r="AA49" s="125">
        <f t="shared" si="48"/>
        <v>0</v>
      </c>
      <c r="AB49" s="150">
        <f t="shared" si="36"/>
        <v>0</v>
      </c>
      <c r="AC49" s="150"/>
      <c r="AD49" s="125">
        <v>0</v>
      </c>
      <c r="AE49" s="150">
        <f t="shared" si="37"/>
        <v>0</v>
      </c>
      <c r="AF49" s="125">
        <v>0</v>
      </c>
      <c r="AG49" s="150">
        <f t="shared" si="38"/>
        <v>0</v>
      </c>
      <c r="AH49" s="125">
        <v>0</v>
      </c>
      <c r="AI49" s="150">
        <f t="shared" si="39"/>
        <v>0</v>
      </c>
      <c r="AJ49" s="125">
        <v>0</v>
      </c>
      <c r="AK49" s="150">
        <f t="shared" si="40"/>
        <v>0</v>
      </c>
    </row>
    <row r="50" spans="1:37" ht="45" outlineLevel="1" x14ac:dyDescent="0.25">
      <c r="A50" s="115">
        <v>13</v>
      </c>
      <c r="B50" s="148" t="s">
        <v>287</v>
      </c>
      <c r="C50" s="159" t="s">
        <v>350</v>
      </c>
      <c r="D50" s="133" t="s">
        <v>351</v>
      </c>
      <c r="E50" s="160">
        <v>41554</v>
      </c>
      <c r="F50" s="118">
        <v>4754186</v>
      </c>
      <c r="G50" s="121">
        <v>5</v>
      </c>
      <c r="H50" s="161" t="s">
        <v>274</v>
      </c>
      <c r="I50" s="121">
        <v>10</v>
      </c>
      <c r="J50" s="121">
        <f t="shared" si="41"/>
        <v>120</v>
      </c>
      <c r="K50" s="162">
        <f t="shared" si="31"/>
        <v>120</v>
      </c>
      <c r="L50" s="121">
        <v>56</v>
      </c>
      <c r="M50" s="121">
        <v>64</v>
      </c>
      <c r="N50" s="118">
        <f t="shared" si="32"/>
        <v>74284.15625</v>
      </c>
      <c r="O50" s="124">
        <f t="shared" si="42"/>
        <v>891409.875</v>
      </c>
      <c r="P50" s="118">
        <v>1634251.28</v>
      </c>
      <c r="Q50" s="118">
        <f t="shared" si="33"/>
        <v>4754186</v>
      </c>
      <c r="R50" s="124">
        <f>O50</f>
        <v>891409.875</v>
      </c>
      <c r="S50" s="118">
        <f t="shared" si="34"/>
        <v>742841.40500000003</v>
      </c>
      <c r="T50" s="118">
        <f t="shared" si="43"/>
        <v>64</v>
      </c>
      <c r="U50" s="118"/>
      <c r="V50" s="118">
        <f t="shared" si="44"/>
        <v>74284.15625</v>
      </c>
      <c r="W50" s="118">
        <f t="shared" si="45"/>
        <v>742841.40500000003</v>
      </c>
      <c r="X50" s="118">
        <f t="shared" si="46"/>
        <v>742841.40500000003</v>
      </c>
      <c r="Y50" s="118">
        <f t="shared" si="35"/>
        <v>0</v>
      </c>
      <c r="Z50" s="118">
        <f t="shared" si="47"/>
        <v>0</v>
      </c>
      <c r="AA50" s="125">
        <f t="shared" si="48"/>
        <v>0</v>
      </c>
      <c r="AB50" s="150">
        <f t="shared" si="36"/>
        <v>0</v>
      </c>
      <c r="AC50" s="150"/>
      <c r="AD50" s="125">
        <v>0</v>
      </c>
      <c r="AE50" s="150">
        <f t="shared" si="37"/>
        <v>0</v>
      </c>
      <c r="AF50" s="125">
        <v>0</v>
      </c>
      <c r="AG50" s="150">
        <f t="shared" si="38"/>
        <v>0</v>
      </c>
      <c r="AH50" s="125">
        <v>0</v>
      </c>
      <c r="AI50" s="150">
        <f t="shared" si="39"/>
        <v>0</v>
      </c>
      <c r="AJ50" s="125">
        <v>0</v>
      </c>
      <c r="AK50" s="150">
        <f t="shared" si="40"/>
        <v>0</v>
      </c>
    </row>
    <row r="51" spans="1:37" ht="60" outlineLevel="1" x14ac:dyDescent="0.25">
      <c r="A51" s="115">
        <v>14</v>
      </c>
      <c r="B51" s="163" t="s">
        <v>290</v>
      </c>
      <c r="C51" s="164" t="s">
        <v>352</v>
      </c>
      <c r="D51" s="133" t="s">
        <v>353</v>
      </c>
      <c r="E51" s="160">
        <v>41554</v>
      </c>
      <c r="F51" s="118">
        <v>49938</v>
      </c>
      <c r="G51" s="121">
        <v>6</v>
      </c>
      <c r="H51" s="161" t="s">
        <v>308</v>
      </c>
      <c r="I51" s="121">
        <v>15</v>
      </c>
      <c r="J51" s="121">
        <f t="shared" si="41"/>
        <v>180</v>
      </c>
      <c r="K51" s="162">
        <f t="shared" si="31"/>
        <v>121</v>
      </c>
      <c r="L51" s="121">
        <v>56</v>
      </c>
      <c r="M51" s="121">
        <v>65</v>
      </c>
      <c r="N51" s="118">
        <f t="shared" si="32"/>
        <v>768.27692307692303</v>
      </c>
      <c r="O51" s="124">
        <f t="shared" si="42"/>
        <v>9219.3230769230759</v>
      </c>
      <c r="P51" s="118">
        <v>17670.240000000002</v>
      </c>
      <c r="Q51" s="118">
        <f t="shared" si="33"/>
        <v>49938</v>
      </c>
      <c r="R51" s="124">
        <f t="shared" ref="R51:R57" si="50">O51</f>
        <v>9219.3230769230759</v>
      </c>
      <c r="S51" s="118">
        <f t="shared" si="34"/>
        <v>8450.9169230769257</v>
      </c>
      <c r="T51" s="118">
        <f t="shared" si="43"/>
        <v>124</v>
      </c>
      <c r="U51" s="118"/>
      <c r="V51" s="118">
        <f t="shared" si="44"/>
        <v>402.72580645161293</v>
      </c>
      <c r="W51" s="118">
        <f t="shared" si="45"/>
        <v>8450.9169230769257</v>
      </c>
      <c r="X51" s="118">
        <f t="shared" si="46"/>
        <v>8450.9169230769257</v>
      </c>
      <c r="Y51" s="118">
        <f t="shared" si="35"/>
        <v>0</v>
      </c>
      <c r="Z51" s="118">
        <f t="shared" si="47"/>
        <v>0</v>
      </c>
      <c r="AA51" s="125">
        <f t="shared" si="48"/>
        <v>0</v>
      </c>
      <c r="AB51" s="150">
        <f t="shared" si="36"/>
        <v>0</v>
      </c>
      <c r="AC51" s="150"/>
      <c r="AD51" s="125">
        <v>0</v>
      </c>
      <c r="AE51" s="150">
        <f t="shared" si="37"/>
        <v>0</v>
      </c>
      <c r="AF51" s="125">
        <v>0</v>
      </c>
      <c r="AG51" s="150">
        <f t="shared" si="38"/>
        <v>0</v>
      </c>
      <c r="AH51" s="125">
        <v>0</v>
      </c>
      <c r="AI51" s="150">
        <f t="shared" si="39"/>
        <v>0</v>
      </c>
      <c r="AJ51" s="125">
        <v>0</v>
      </c>
      <c r="AK51" s="150">
        <f t="shared" si="40"/>
        <v>0</v>
      </c>
    </row>
    <row r="52" spans="1:37" ht="75" outlineLevel="1" x14ac:dyDescent="0.25">
      <c r="A52" s="115">
        <v>15</v>
      </c>
      <c r="B52" s="163" t="s">
        <v>290</v>
      </c>
      <c r="C52" s="159" t="s">
        <v>354</v>
      </c>
      <c r="D52" s="133" t="s">
        <v>355</v>
      </c>
      <c r="E52" s="160">
        <v>41554</v>
      </c>
      <c r="F52" s="118">
        <v>62052</v>
      </c>
      <c r="G52" s="121">
        <v>6</v>
      </c>
      <c r="H52" s="161" t="s">
        <v>308</v>
      </c>
      <c r="I52" s="121">
        <v>15</v>
      </c>
      <c r="J52" s="121">
        <f t="shared" si="41"/>
        <v>180</v>
      </c>
      <c r="K52" s="162">
        <f t="shared" si="31"/>
        <v>180</v>
      </c>
      <c r="L52" s="121">
        <f>56-1</f>
        <v>55</v>
      </c>
      <c r="M52" s="121">
        <v>125</v>
      </c>
      <c r="N52" s="118">
        <f t="shared" si="32"/>
        <v>496.416</v>
      </c>
      <c r="O52" s="124">
        <f t="shared" si="42"/>
        <v>5956.9920000000002</v>
      </c>
      <c r="P52" s="118">
        <v>41202.36</v>
      </c>
      <c r="Q52" s="118">
        <f t="shared" si="33"/>
        <v>62052</v>
      </c>
      <c r="R52" s="124">
        <f t="shared" si="50"/>
        <v>5956.9920000000002</v>
      </c>
      <c r="S52" s="118">
        <f t="shared" si="34"/>
        <v>35245.368000000002</v>
      </c>
      <c r="T52" s="118">
        <f t="shared" si="43"/>
        <v>125</v>
      </c>
      <c r="U52" s="118"/>
      <c r="V52" s="118">
        <f t="shared" si="44"/>
        <v>496.416</v>
      </c>
      <c r="W52" s="118">
        <f>R52</f>
        <v>5956.9920000000002</v>
      </c>
      <c r="X52" s="118">
        <f>V52*12</f>
        <v>5956.9920000000002</v>
      </c>
      <c r="Y52" s="118">
        <f t="shared" si="35"/>
        <v>0</v>
      </c>
      <c r="Z52" s="118">
        <f t="shared" si="47"/>
        <v>29288.376000000004</v>
      </c>
      <c r="AA52" s="125">
        <f>X52</f>
        <v>5956.9920000000002</v>
      </c>
      <c r="AB52" s="150">
        <f t="shared" si="36"/>
        <v>23331.384000000005</v>
      </c>
      <c r="AC52" s="150"/>
      <c r="AD52" s="125">
        <f>V52*12</f>
        <v>5956.9920000000002</v>
      </c>
      <c r="AE52" s="125">
        <f>AB52-AD52</f>
        <v>17374.392000000007</v>
      </c>
      <c r="AF52" s="125">
        <f>V52*12</f>
        <v>5956.9920000000002</v>
      </c>
      <c r="AG52" s="150">
        <f>AE52-AF52</f>
        <v>11417.400000000007</v>
      </c>
      <c r="AH52" s="125">
        <f>V52*12</f>
        <v>5956.9920000000002</v>
      </c>
      <c r="AI52" s="150">
        <f>AG52-AH52</f>
        <v>5460.4080000000067</v>
      </c>
      <c r="AJ52" s="125">
        <f>AI52</f>
        <v>5460.4080000000067</v>
      </c>
      <c r="AK52" s="150">
        <f>AI52-AJ52</f>
        <v>0</v>
      </c>
    </row>
    <row r="53" spans="1:37" ht="90" outlineLevel="1" x14ac:dyDescent="0.25">
      <c r="A53" s="115">
        <v>16</v>
      </c>
      <c r="B53" s="163" t="s">
        <v>290</v>
      </c>
      <c r="C53" s="165" t="s">
        <v>356</v>
      </c>
      <c r="D53" s="133" t="s">
        <v>357</v>
      </c>
      <c r="E53" s="160">
        <v>41554</v>
      </c>
      <c r="F53" s="161">
        <v>170254</v>
      </c>
      <c r="G53" s="121">
        <v>6</v>
      </c>
      <c r="H53" s="161" t="s">
        <v>308</v>
      </c>
      <c r="I53" s="121">
        <v>15</v>
      </c>
      <c r="J53" s="121">
        <f t="shared" si="41"/>
        <v>180</v>
      </c>
      <c r="K53" s="162">
        <f t="shared" si="31"/>
        <v>121</v>
      </c>
      <c r="L53" s="121">
        <v>56</v>
      </c>
      <c r="M53" s="121">
        <v>65</v>
      </c>
      <c r="N53" s="118">
        <f t="shared" si="32"/>
        <v>2619.2923076923075</v>
      </c>
      <c r="O53" s="124">
        <f t="shared" si="42"/>
        <v>31431.507692307692</v>
      </c>
      <c r="P53" s="118">
        <v>60243.82</v>
      </c>
      <c r="Q53" s="118">
        <f t="shared" si="33"/>
        <v>170254</v>
      </c>
      <c r="R53" s="124">
        <f t="shared" si="50"/>
        <v>31431.507692307692</v>
      </c>
      <c r="S53" s="118">
        <f t="shared" si="34"/>
        <v>28812.312307692308</v>
      </c>
      <c r="T53" s="118">
        <f t="shared" si="43"/>
        <v>124</v>
      </c>
      <c r="U53" s="118"/>
      <c r="V53" s="118">
        <f t="shared" si="44"/>
        <v>1373.016129032258</v>
      </c>
      <c r="W53" s="118">
        <f t="shared" si="45"/>
        <v>28812.312307692308</v>
      </c>
      <c r="X53" s="118">
        <f>S53</f>
        <v>28812.312307692308</v>
      </c>
      <c r="Y53" s="118">
        <f t="shared" si="35"/>
        <v>0</v>
      </c>
      <c r="Z53" s="118">
        <f t="shared" si="47"/>
        <v>0</v>
      </c>
      <c r="AA53" s="125">
        <f>Z53</f>
        <v>0</v>
      </c>
      <c r="AB53" s="150">
        <f t="shared" si="36"/>
        <v>0</v>
      </c>
      <c r="AC53" s="150"/>
      <c r="AD53" s="125">
        <v>0</v>
      </c>
      <c r="AE53" s="150">
        <f t="shared" si="37"/>
        <v>0</v>
      </c>
      <c r="AF53" s="125">
        <v>0</v>
      </c>
      <c r="AG53" s="150">
        <f t="shared" si="38"/>
        <v>0</v>
      </c>
      <c r="AH53" s="125">
        <v>0</v>
      </c>
      <c r="AI53" s="150">
        <f t="shared" si="39"/>
        <v>0</v>
      </c>
      <c r="AJ53" s="125">
        <v>0</v>
      </c>
      <c r="AK53" s="150">
        <f t="shared" si="40"/>
        <v>0</v>
      </c>
    </row>
    <row r="54" spans="1:37" ht="75" outlineLevel="1" x14ac:dyDescent="0.25">
      <c r="A54" s="115">
        <v>17</v>
      </c>
      <c r="B54" s="163" t="s">
        <v>290</v>
      </c>
      <c r="C54" s="165" t="s">
        <v>358</v>
      </c>
      <c r="D54" s="133" t="s">
        <v>359</v>
      </c>
      <c r="E54" s="160">
        <v>41554</v>
      </c>
      <c r="F54" s="161">
        <v>1583436</v>
      </c>
      <c r="G54" s="121">
        <v>6</v>
      </c>
      <c r="H54" s="161" t="s">
        <v>308</v>
      </c>
      <c r="I54" s="121">
        <v>15</v>
      </c>
      <c r="J54" s="121">
        <f t="shared" si="41"/>
        <v>180</v>
      </c>
      <c r="K54" s="162">
        <f t="shared" si="31"/>
        <v>121</v>
      </c>
      <c r="L54" s="121">
        <v>56</v>
      </c>
      <c r="M54" s="121">
        <v>65</v>
      </c>
      <c r="N54" s="118">
        <f t="shared" si="32"/>
        <v>24360.553846153845</v>
      </c>
      <c r="O54" s="124">
        <f t="shared" si="42"/>
        <v>292326.64615384617</v>
      </c>
      <c r="P54" s="118">
        <v>560292.9</v>
      </c>
      <c r="Q54" s="118">
        <f t="shared" si="33"/>
        <v>1583436</v>
      </c>
      <c r="R54" s="124">
        <f t="shared" si="50"/>
        <v>292326.64615384617</v>
      </c>
      <c r="S54" s="118">
        <f t="shared" si="34"/>
        <v>267966.25384615385</v>
      </c>
      <c r="T54" s="118">
        <f t="shared" si="43"/>
        <v>124</v>
      </c>
      <c r="U54" s="118"/>
      <c r="V54" s="118">
        <f t="shared" si="44"/>
        <v>12769.645161290322</v>
      </c>
      <c r="W54" s="118">
        <f t="shared" si="45"/>
        <v>267966.25384615385</v>
      </c>
      <c r="X54" s="118">
        <f>S54</f>
        <v>267966.25384615385</v>
      </c>
      <c r="Y54" s="118">
        <f t="shared" si="35"/>
        <v>0</v>
      </c>
      <c r="Z54" s="118">
        <f t="shared" si="47"/>
        <v>0</v>
      </c>
      <c r="AA54" s="125">
        <f t="shared" si="48"/>
        <v>0</v>
      </c>
      <c r="AB54" s="150">
        <f t="shared" si="36"/>
        <v>0</v>
      </c>
      <c r="AC54" s="150"/>
      <c r="AD54" s="125">
        <v>0</v>
      </c>
      <c r="AE54" s="150">
        <f t="shared" si="37"/>
        <v>0</v>
      </c>
      <c r="AF54" s="125">
        <v>0</v>
      </c>
      <c r="AG54" s="150">
        <f t="shared" si="38"/>
        <v>0</v>
      </c>
      <c r="AH54" s="125">
        <v>0</v>
      </c>
      <c r="AI54" s="150">
        <f t="shared" si="39"/>
        <v>0</v>
      </c>
      <c r="AJ54" s="125">
        <v>0</v>
      </c>
      <c r="AK54" s="150">
        <f t="shared" si="40"/>
        <v>0</v>
      </c>
    </row>
    <row r="55" spans="1:37" ht="75" outlineLevel="1" x14ac:dyDescent="0.25">
      <c r="A55" s="115">
        <v>18</v>
      </c>
      <c r="B55" s="163" t="s">
        <v>290</v>
      </c>
      <c r="C55" s="166" t="s">
        <v>360</v>
      </c>
      <c r="D55" s="133" t="s">
        <v>361</v>
      </c>
      <c r="E55" s="160">
        <v>41554</v>
      </c>
      <c r="F55" s="161">
        <v>423458</v>
      </c>
      <c r="G55" s="121">
        <v>5</v>
      </c>
      <c r="H55" s="161" t="s">
        <v>274</v>
      </c>
      <c r="I55" s="121">
        <v>10</v>
      </c>
      <c r="J55" s="121">
        <f t="shared" si="41"/>
        <v>120</v>
      </c>
      <c r="K55" s="162">
        <f t="shared" si="31"/>
        <v>120</v>
      </c>
      <c r="L55" s="121">
        <v>56</v>
      </c>
      <c r="M55" s="121">
        <v>64</v>
      </c>
      <c r="N55" s="118">
        <f t="shared" si="32"/>
        <v>6616.53125</v>
      </c>
      <c r="O55" s="124">
        <f t="shared" si="42"/>
        <v>79398.375</v>
      </c>
      <c r="P55" s="118">
        <v>145563.74</v>
      </c>
      <c r="Q55" s="118">
        <f t="shared" si="33"/>
        <v>423458</v>
      </c>
      <c r="R55" s="124">
        <f t="shared" si="50"/>
        <v>79398.375</v>
      </c>
      <c r="S55" s="118">
        <f t="shared" si="34"/>
        <v>66165.364999999991</v>
      </c>
      <c r="T55" s="118">
        <f t="shared" si="43"/>
        <v>64</v>
      </c>
      <c r="U55" s="118"/>
      <c r="V55" s="118">
        <f t="shared" si="44"/>
        <v>6616.53125</v>
      </c>
      <c r="W55" s="118">
        <f t="shared" si="45"/>
        <v>66165.364999999991</v>
      </c>
      <c r="X55" s="118">
        <f>S55</f>
        <v>66165.364999999991</v>
      </c>
      <c r="Y55" s="118">
        <f t="shared" si="35"/>
        <v>0</v>
      </c>
      <c r="Z55" s="118">
        <f t="shared" si="47"/>
        <v>0</v>
      </c>
      <c r="AA55" s="125">
        <f t="shared" si="48"/>
        <v>0</v>
      </c>
      <c r="AB55" s="150">
        <f t="shared" si="36"/>
        <v>0</v>
      </c>
      <c r="AC55" s="150"/>
      <c r="AD55" s="125">
        <v>0</v>
      </c>
      <c r="AE55" s="150">
        <f t="shared" si="37"/>
        <v>0</v>
      </c>
      <c r="AF55" s="125">
        <v>0</v>
      </c>
      <c r="AG55" s="150">
        <f t="shared" si="38"/>
        <v>0</v>
      </c>
      <c r="AH55" s="125">
        <v>0</v>
      </c>
      <c r="AI55" s="150">
        <f t="shared" si="39"/>
        <v>0</v>
      </c>
      <c r="AJ55" s="125">
        <v>0</v>
      </c>
      <c r="AK55" s="150">
        <f t="shared" si="40"/>
        <v>0</v>
      </c>
    </row>
    <row r="56" spans="1:37" ht="60" outlineLevel="1" x14ac:dyDescent="0.25">
      <c r="A56" s="115">
        <v>19</v>
      </c>
      <c r="B56" s="163" t="s">
        <v>290</v>
      </c>
      <c r="C56" s="166" t="s">
        <v>362</v>
      </c>
      <c r="D56" s="133" t="s">
        <v>363</v>
      </c>
      <c r="E56" s="160">
        <v>41554</v>
      </c>
      <c r="F56" s="161">
        <v>172339</v>
      </c>
      <c r="G56" s="121">
        <v>5</v>
      </c>
      <c r="H56" s="161" t="s">
        <v>274</v>
      </c>
      <c r="I56" s="121">
        <v>10</v>
      </c>
      <c r="J56" s="121">
        <f t="shared" si="41"/>
        <v>120</v>
      </c>
      <c r="K56" s="162">
        <f t="shared" si="31"/>
        <v>120</v>
      </c>
      <c r="L56" s="121">
        <v>56</v>
      </c>
      <c r="M56" s="121">
        <v>64</v>
      </c>
      <c r="N56" s="118">
        <f t="shared" si="32"/>
        <v>2692.796875</v>
      </c>
      <c r="O56" s="124">
        <f t="shared" si="42"/>
        <v>32313.5625</v>
      </c>
      <c r="P56" s="118">
        <v>59241.4</v>
      </c>
      <c r="Q56" s="118">
        <f t="shared" si="33"/>
        <v>172339</v>
      </c>
      <c r="R56" s="124">
        <f t="shared" si="50"/>
        <v>32313.5625</v>
      </c>
      <c r="S56" s="118">
        <f t="shared" si="34"/>
        <v>26927.837500000001</v>
      </c>
      <c r="T56" s="118">
        <f t="shared" si="43"/>
        <v>64</v>
      </c>
      <c r="U56" s="118"/>
      <c r="V56" s="118">
        <f t="shared" si="44"/>
        <v>2692.796875</v>
      </c>
      <c r="W56" s="118">
        <f t="shared" si="45"/>
        <v>26927.837500000001</v>
      </c>
      <c r="X56" s="118">
        <f>S56</f>
        <v>26927.837500000001</v>
      </c>
      <c r="Y56" s="118">
        <f t="shared" si="35"/>
        <v>0</v>
      </c>
      <c r="Z56" s="118">
        <f t="shared" si="47"/>
        <v>0</v>
      </c>
      <c r="AA56" s="125">
        <f t="shared" si="48"/>
        <v>0</v>
      </c>
      <c r="AB56" s="150">
        <f t="shared" si="36"/>
        <v>0</v>
      </c>
      <c r="AC56" s="150"/>
      <c r="AD56" s="125">
        <v>0</v>
      </c>
      <c r="AE56" s="150">
        <f t="shared" si="37"/>
        <v>0</v>
      </c>
      <c r="AF56" s="125">
        <v>0</v>
      </c>
      <c r="AG56" s="150">
        <f t="shared" si="38"/>
        <v>0</v>
      </c>
      <c r="AH56" s="125">
        <v>0</v>
      </c>
      <c r="AI56" s="150">
        <f t="shared" si="39"/>
        <v>0</v>
      </c>
      <c r="AJ56" s="125">
        <v>0</v>
      </c>
      <c r="AK56" s="150">
        <f t="shared" si="40"/>
        <v>0</v>
      </c>
    </row>
    <row r="57" spans="1:37" ht="45" outlineLevel="1" x14ac:dyDescent="0.25">
      <c r="A57" s="115">
        <v>20</v>
      </c>
      <c r="B57" s="163" t="s">
        <v>290</v>
      </c>
      <c r="C57" s="165" t="s">
        <v>364</v>
      </c>
      <c r="D57" s="133" t="s">
        <v>365</v>
      </c>
      <c r="E57" s="160">
        <v>41554</v>
      </c>
      <c r="F57" s="161">
        <v>85633</v>
      </c>
      <c r="G57" s="121">
        <v>7</v>
      </c>
      <c r="H57" s="161" t="s">
        <v>317</v>
      </c>
      <c r="I57" s="121">
        <v>20</v>
      </c>
      <c r="J57" s="121">
        <f t="shared" si="41"/>
        <v>240</v>
      </c>
      <c r="K57" s="162">
        <f t="shared" si="31"/>
        <v>181</v>
      </c>
      <c r="L57" s="121">
        <v>56</v>
      </c>
      <c r="M57" s="121">
        <v>125</v>
      </c>
      <c r="N57" s="118">
        <f t="shared" si="32"/>
        <v>685.06399999999996</v>
      </c>
      <c r="O57" s="124">
        <f t="shared" si="42"/>
        <v>8220.768</v>
      </c>
      <c r="P57" s="118">
        <v>56860.480000000003</v>
      </c>
      <c r="Q57" s="118">
        <f t="shared" si="33"/>
        <v>85633</v>
      </c>
      <c r="R57" s="124">
        <f t="shared" si="50"/>
        <v>8220.768</v>
      </c>
      <c r="S57" s="118">
        <f t="shared" si="34"/>
        <v>48639.712</v>
      </c>
      <c r="T57" s="118">
        <f t="shared" si="43"/>
        <v>184</v>
      </c>
      <c r="U57" s="118"/>
      <c r="V57" s="118">
        <f t="shared" si="44"/>
        <v>465.39673913043481</v>
      </c>
      <c r="W57" s="118">
        <f>R57</f>
        <v>8220.768</v>
      </c>
      <c r="X57" s="118">
        <f>V57*12</f>
        <v>5584.7608695652179</v>
      </c>
      <c r="Y57" s="118">
        <f t="shared" si="35"/>
        <v>-2636.0071304347821</v>
      </c>
      <c r="Z57" s="118">
        <f t="shared" si="47"/>
        <v>43054.951130434783</v>
      </c>
      <c r="AA57" s="125">
        <f>X57</f>
        <v>5584.7608695652179</v>
      </c>
      <c r="AB57" s="167">
        <f>Z57-AA57</f>
        <v>37470.190260869567</v>
      </c>
      <c r="AC57" s="167"/>
      <c r="AD57" s="125">
        <f>V57*12</f>
        <v>5584.7608695652179</v>
      </c>
      <c r="AE57" s="167">
        <f>AB57-AD57</f>
        <v>31885.429391304351</v>
      </c>
      <c r="AF57" s="125">
        <f>V57*12</f>
        <v>5584.7608695652179</v>
      </c>
      <c r="AG57" s="167">
        <f>AE57-AF57</f>
        <v>26300.668521739135</v>
      </c>
      <c r="AH57" s="125">
        <f>V57*12</f>
        <v>5584.7608695652179</v>
      </c>
      <c r="AI57" s="167">
        <f>AG57-AH57</f>
        <v>20715.907652173919</v>
      </c>
      <c r="AJ57" s="125">
        <f>AI57</f>
        <v>20715.907652173919</v>
      </c>
      <c r="AK57" s="167">
        <f>AI57-AJ57</f>
        <v>0</v>
      </c>
    </row>
    <row r="58" spans="1:37" ht="120" outlineLevel="1" x14ac:dyDescent="0.25">
      <c r="A58" s="246"/>
      <c r="B58" s="244" t="s">
        <v>268</v>
      </c>
      <c r="C58" s="245" t="s">
        <v>507</v>
      </c>
      <c r="D58" s="133"/>
      <c r="E58" s="160" t="s">
        <v>508</v>
      </c>
      <c r="F58" s="161">
        <f>'№ 2-ИП ТС'!R53*1000</f>
        <v>10106500</v>
      </c>
      <c r="G58" s="121">
        <v>7</v>
      </c>
      <c r="H58" s="122" t="s">
        <v>274</v>
      </c>
      <c r="I58" s="121">
        <v>7.1</v>
      </c>
      <c r="J58" s="121">
        <v>85</v>
      </c>
      <c r="K58" s="162"/>
      <c r="L58" s="121"/>
      <c r="M58" s="121">
        <f>J58</f>
        <v>85</v>
      </c>
      <c r="N58" s="118">
        <f>F58/M58</f>
        <v>118900</v>
      </c>
      <c r="O58" s="124">
        <f t="shared" si="42"/>
        <v>1426800</v>
      </c>
      <c r="P58" s="118"/>
      <c r="Q58" s="118"/>
      <c r="R58" s="124"/>
      <c r="S58" s="118"/>
      <c r="T58" s="118"/>
      <c r="U58" s="118"/>
      <c r="V58" s="118"/>
      <c r="W58" s="118"/>
      <c r="X58" s="118"/>
      <c r="Y58" s="118"/>
      <c r="Z58" s="118"/>
      <c r="AA58" s="242"/>
      <c r="AB58" s="242">
        <f>F58</f>
        <v>10106500</v>
      </c>
      <c r="AC58" s="243"/>
      <c r="AD58" s="242">
        <f>N58*2</f>
        <v>237800</v>
      </c>
      <c r="AE58" s="242">
        <f>AB58-AD58</f>
        <v>9868700</v>
      </c>
      <c r="AF58" s="125">
        <f>N58*12</f>
        <v>1426800</v>
      </c>
      <c r="AG58" s="125">
        <f>AE58-AF58</f>
        <v>8441900</v>
      </c>
      <c r="AH58" s="125">
        <f>AF58</f>
        <v>1426800</v>
      </c>
      <c r="AI58" s="125">
        <f>AG58-AH58</f>
        <v>7015100</v>
      </c>
      <c r="AJ58" s="125">
        <f>AH58</f>
        <v>1426800</v>
      </c>
      <c r="AK58" s="125">
        <f>AI58-AJ58</f>
        <v>5588300</v>
      </c>
    </row>
    <row r="59" spans="1:37" ht="28.5" outlineLevel="1" x14ac:dyDescent="0.25">
      <c r="A59" s="115"/>
      <c r="B59" s="148"/>
      <c r="C59" s="141" t="s">
        <v>320</v>
      </c>
      <c r="D59" s="168"/>
      <c r="E59" s="155"/>
      <c r="F59" s="154">
        <f>SUM(F38:F57)</f>
        <v>39222077</v>
      </c>
      <c r="G59" s="144"/>
      <c r="H59" s="154"/>
      <c r="I59" s="144"/>
      <c r="J59" s="144"/>
      <c r="K59" s="144"/>
      <c r="L59" s="144"/>
      <c r="M59" s="144"/>
      <c r="N59" s="144">
        <f>SUM(N38:N57)</f>
        <v>750605.54862746142</v>
      </c>
      <c r="O59" s="144">
        <f>SUM(O38:O57)</f>
        <v>8881028.9234310128</v>
      </c>
      <c r="P59" s="144">
        <f>SUM(P38:P57)</f>
        <v>7833401.6000000024</v>
      </c>
      <c r="Q59" s="144">
        <f>SUM(Q38:Q57)</f>
        <v>39222077</v>
      </c>
      <c r="R59" s="144">
        <f t="shared" ref="R59:AD59" si="51">SUM(R38:R57)</f>
        <v>6608352.2116452986</v>
      </c>
      <c r="S59" s="144">
        <f t="shared" si="51"/>
        <v>1225049.3883547005</v>
      </c>
      <c r="T59" s="157"/>
      <c r="U59" s="157"/>
      <c r="V59" s="144">
        <f t="shared" si="51"/>
        <v>781144.61628591386</v>
      </c>
      <c r="W59" s="144">
        <f t="shared" si="51"/>
        <v>1155342.0683547005</v>
      </c>
      <c r="X59" s="144">
        <f t="shared" si="51"/>
        <v>1152706.0612242657</v>
      </c>
      <c r="Y59" s="144">
        <f t="shared" si="51"/>
        <v>-2636.0071304347821</v>
      </c>
      <c r="Z59" s="144">
        <f>SUM(Z38:Z58)</f>
        <v>72343.327130434787</v>
      </c>
      <c r="AA59" s="144">
        <f>SUM(AA38:AA58)</f>
        <v>11541.752869565218</v>
      </c>
      <c r="AB59" s="144">
        <f>SUM(AB38:AB58)</f>
        <v>10167301.57426087</v>
      </c>
      <c r="AC59" s="144"/>
      <c r="AD59" s="144">
        <f t="shared" si="51"/>
        <v>11541.752869565218</v>
      </c>
      <c r="AE59" s="144">
        <f t="shared" ref="AE59:AK59" si="52">SUM(AE38:AE58)</f>
        <v>9917959.821391305</v>
      </c>
      <c r="AF59" s="144">
        <f t="shared" si="52"/>
        <v>1438341.7528695653</v>
      </c>
      <c r="AG59" s="144">
        <f t="shared" si="52"/>
        <v>8479618.0685217399</v>
      </c>
      <c r="AH59" s="144">
        <f t="shared" si="52"/>
        <v>1438341.7528695653</v>
      </c>
      <c r="AI59" s="144">
        <f t="shared" si="52"/>
        <v>7041276.3156521739</v>
      </c>
      <c r="AJ59" s="144">
        <f t="shared" si="52"/>
        <v>1452976.3156521739</v>
      </c>
      <c r="AK59" s="144">
        <f t="shared" si="52"/>
        <v>5588300</v>
      </c>
    </row>
    <row r="60" spans="1:37" outlineLevel="1" x14ac:dyDescent="0.25">
      <c r="A60" s="115"/>
      <c r="B60" s="148"/>
      <c r="C60" s="110" t="s">
        <v>321</v>
      </c>
      <c r="D60" s="168"/>
      <c r="E60" s="155"/>
      <c r="F60" s="156"/>
      <c r="G60" s="157"/>
      <c r="H60" s="158"/>
      <c r="I60" s="157"/>
      <c r="J60" s="157"/>
      <c r="K60" s="157"/>
      <c r="L60" s="157"/>
      <c r="M60" s="157"/>
      <c r="N60" s="157"/>
      <c r="O60" s="157"/>
      <c r="P60" s="157"/>
      <c r="Q60" s="157"/>
      <c r="R60" s="157"/>
      <c r="S60" s="157"/>
      <c r="T60" s="157"/>
      <c r="U60" s="157"/>
      <c r="V60" s="157"/>
      <c r="W60" s="157"/>
      <c r="X60" s="157"/>
      <c r="Y60" s="157"/>
      <c r="Z60" s="157"/>
      <c r="AA60" s="169"/>
      <c r="AB60" s="109"/>
      <c r="AC60" s="109"/>
      <c r="AD60" s="169"/>
      <c r="AE60" s="109"/>
      <c r="AF60" s="169"/>
      <c r="AG60" s="109"/>
      <c r="AH60" s="169"/>
      <c r="AI60" s="109"/>
      <c r="AJ60" s="169"/>
      <c r="AK60" s="109"/>
    </row>
    <row r="61" spans="1:37" ht="75" outlineLevel="1" x14ac:dyDescent="0.25">
      <c r="A61" s="115">
        <v>21</v>
      </c>
      <c r="B61" s="163" t="s">
        <v>290</v>
      </c>
      <c r="C61" s="170" t="s">
        <v>366</v>
      </c>
      <c r="D61" s="171" t="s">
        <v>367</v>
      </c>
      <c r="E61" s="160">
        <v>41554</v>
      </c>
      <c r="F61" s="161">
        <v>7566368</v>
      </c>
      <c r="G61" s="121">
        <v>5</v>
      </c>
      <c r="H61" s="122" t="s">
        <v>274</v>
      </c>
      <c r="I61" s="121">
        <v>10</v>
      </c>
      <c r="J61" s="121">
        <v>120</v>
      </c>
      <c r="K61" s="121">
        <f>L61+M61</f>
        <v>120</v>
      </c>
      <c r="L61" s="121">
        <v>56</v>
      </c>
      <c r="M61" s="121">
        <v>64</v>
      </c>
      <c r="N61" s="118">
        <f>F61/M61</f>
        <v>118224.5</v>
      </c>
      <c r="O61" s="124">
        <f>N61*12</f>
        <v>1418694</v>
      </c>
      <c r="P61" s="118">
        <v>2600939</v>
      </c>
      <c r="Q61" s="118">
        <f>F61</f>
        <v>7566368</v>
      </c>
      <c r="R61" s="124">
        <f>O61</f>
        <v>1418694</v>
      </c>
      <c r="S61" s="118">
        <f>P61-R61</f>
        <v>1182245</v>
      </c>
      <c r="T61" s="121">
        <f>M61</f>
        <v>64</v>
      </c>
      <c r="U61" s="121"/>
      <c r="V61" s="118">
        <f>Q61/T61</f>
        <v>118224.5</v>
      </c>
      <c r="W61" s="118">
        <f>S61</f>
        <v>1182245</v>
      </c>
      <c r="X61" s="118">
        <f>W61</f>
        <v>1182245</v>
      </c>
      <c r="Y61" s="157">
        <f>X61-W61</f>
        <v>0</v>
      </c>
      <c r="Z61" s="157">
        <f>S61-X61</f>
        <v>0</v>
      </c>
      <c r="AA61" s="169">
        <f>Z61</f>
        <v>0</v>
      </c>
      <c r="AB61" s="150">
        <f>Z61-AA61</f>
        <v>0</v>
      </c>
      <c r="AC61" s="150"/>
      <c r="AD61" s="125">
        <v>0</v>
      </c>
      <c r="AE61" s="150">
        <f>AB61-AD61</f>
        <v>0</v>
      </c>
      <c r="AF61" s="125">
        <v>0</v>
      </c>
      <c r="AG61" s="150">
        <f>AD61-AF61</f>
        <v>0</v>
      </c>
      <c r="AH61" s="125">
        <v>0</v>
      </c>
      <c r="AI61" s="150">
        <f>AF61-AH61</f>
        <v>0</v>
      </c>
      <c r="AJ61" s="125">
        <v>0</v>
      </c>
      <c r="AK61" s="150">
        <f>AH61-AJ61</f>
        <v>0</v>
      </c>
    </row>
    <row r="62" spans="1:37" outlineLevel="1" x14ac:dyDescent="0.25">
      <c r="A62" s="115"/>
      <c r="B62" s="148"/>
      <c r="C62" s="141" t="s">
        <v>324</v>
      </c>
      <c r="D62" s="168"/>
      <c r="E62" s="155"/>
      <c r="F62" s="154">
        <f>F61</f>
        <v>7566368</v>
      </c>
      <c r="G62" s="157"/>
      <c r="H62" s="158"/>
      <c r="I62" s="157"/>
      <c r="J62" s="157"/>
      <c r="K62" s="157"/>
      <c r="L62" s="157"/>
      <c r="M62" s="157"/>
      <c r="N62" s="144">
        <f t="shared" ref="N62:S62" si="53">N61</f>
        <v>118224.5</v>
      </c>
      <c r="O62" s="144">
        <f t="shared" si="53"/>
        <v>1418694</v>
      </c>
      <c r="P62" s="144">
        <f t="shared" si="53"/>
        <v>2600939</v>
      </c>
      <c r="Q62" s="144">
        <f t="shared" si="53"/>
        <v>7566368</v>
      </c>
      <c r="R62" s="144">
        <f t="shared" si="53"/>
        <v>1418694</v>
      </c>
      <c r="S62" s="144">
        <f t="shared" si="53"/>
        <v>1182245</v>
      </c>
      <c r="T62" s="144"/>
      <c r="U62" s="144"/>
      <c r="V62" s="144">
        <f t="shared" ref="V62:AE62" si="54">V61</f>
        <v>118224.5</v>
      </c>
      <c r="W62" s="144">
        <f t="shared" si="54"/>
        <v>1182245</v>
      </c>
      <c r="X62" s="144">
        <f t="shared" si="54"/>
        <v>1182245</v>
      </c>
      <c r="Y62" s="144">
        <f t="shared" si="54"/>
        <v>0</v>
      </c>
      <c r="Z62" s="144">
        <f t="shared" si="54"/>
        <v>0</v>
      </c>
      <c r="AA62" s="144">
        <f t="shared" si="54"/>
        <v>0</v>
      </c>
      <c r="AB62" s="144">
        <f t="shared" si="54"/>
        <v>0</v>
      </c>
      <c r="AC62" s="144"/>
      <c r="AD62" s="144">
        <f t="shared" si="54"/>
        <v>0</v>
      </c>
      <c r="AE62" s="144">
        <f t="shared" si="54"/>
        <v>0</v>
      </c>
      <c r="AF62" s="144">
        <f t="shared" ref="AF62:AK62" si="55">AF61</f>
        <v>0</v>
      </c>
      <c r="AG62" s="144">
        <f t="shared" si="55"/>
        <v>0</v>
      </c>
      <c r="AH62" s="144">
        <f t="shared" si="55"/>
        <v>0</v>
      </c>
      <c r="AI62" s="144">
        <f t="shared" si="55"/>
        <v>0</v>
      </c>
      <c r="AJ62" s="144">
        <f t="shared" si="55"/>
        <v>0</v>
      </c>
      <c r="AK62" s="144">
        <f t="shared" si="55"/>
        <v>0</v>
      </c>
    </row>
    <row r="63" spans="1:37" ht="111.75" hidden="1" customHeight="1" outlineLevel="1" x14ac:dyDescent="0.25">
      <c r="A63" s="197"/>
      <c r="B63" s="151" t="s">
        <v>268</v>
      </c>
      <c r="C63" s="170"/>
      <c r="D63" s="171"/>
      <c r="E63" s="160">
        <v>45627</v>
      </c>
      <c r="F63" s="161">
        <f>AC63</f>
        <v>0</v>
      </c>
      <c r="G63" s="121">
        <v>5</v>
      </c>
      <c r="H63" s="122" t="s">
        <v>274</v>
      </c>
      <c r="I63" s="121">
        <v>10</v>
      </c>
      <c r="J63" s="121">
        <f>12*I63</f>
        <v>120</v>
      </c>
      <c r="K63" s="121">
        <f>L63+M63</f>
        <v>120</v>
      </c>
      <c r="L63" s="121"/>
      <c r="M63" s="121">
        <f>J63</f>
        <v>120</v>
      </c>
      <c r="N63" s="118"/>
      <c r="O63" s="124"/>
      <c r="P63" s="118"/>
      <c r="Q63" s="118"/>
      <c r="R63" s="124"/>
      <c r="S63" s="118"/>
      <c r="T63" s="121">
        <v>120</v>
      </c>
      <c r="U63" s="121"/>
      <c r="V63" s="118">
        <f>Q63/T63</f>
        <v>0</v>
      </c>
      <c r="W63" s="118"/>
      <c r="X63" s="118"/>
      <c r="Y63" s="157"/>
      <c r="Z63" s="157"/>
      <c r="AA63" s="169"/>
      <c r="AB63" s="150"/>
      <c r="AC63" s="150"/>
      <c r="AD63" s="125">
        <f>AC63/T63*12</f>
        <v>0</v>
      </c>
      <c r="AE63" s="125">
        <f>AC63-AD63</f>
        <v>0</v>
      </c>
      <c r="AF63" s="125">
        <f>V63*12</f>
        <v>0</v>
      </c>
      <c r="AG63" s="125">
        <f>AE63-AF63</f>
        <v>0</v>
      </c>
      <c r="AH63" s="125">
        <f>V63*12</f>
        <v>0</v>
      </c>
      <c r="AI63" s="125">
        <f>AG63-AH63</f>
        <v>0</v>
      </c>
      <c r="AJ63" s="125">
        <f>V63*12</f>
        <v>0</v>
      </c>
      <c r="AK63" s="125">
        <f>AI63-AJ63</f>
        <v>0</v>
      </c>
    </row>
    <row r="64" spans="1:37" outlineLevel="1" x14ac:dyDescent="0.25">
      <c r="A64" s="115"/>
      <c r="B64" s="148"/>
      <c r="C64" s="153" t="s">
        <v>463</v>
      </c>
      <c r="D64" s="155"/>
      <c r="E64" s="156"/>
      <c r="F64" s="144">
        <f>F59+F62</f>
        <v>46788445</v>
      </c>
      <c r="G64" s="157"/>
      <c r="H64" s="158"/>
      <c r="I64" s="157"/>
      <c r="J64" s="157"/>
      <c r="K64" s="157"/>
      <c r="L64" s="157"/>
      <c r="M64" s="157"/>
      <c r="N64" s="144">
        <f t="shared" ref="N64:S64" si="56">N61+N59</f>
        <v>868830.04862746142</v>
      </c>
      <c r="O64" s="147">
        <f t="shared" si="56"/>
        <v>10299722.923431013</v>
      </c>
      <c r="P64" s="144">
        <f t="shared" si="56"/>
        <v>10434340.600000001</v>
      </c>
      <c r="Q64" s="144">
        <f t="shared" si="56"/>
        <v>46788445</v>
      </c>
      <c r="R64" s="144">
        <f t="shared" si="56"/>
        <v>8027046.2116452986</v>
      </c>
      <c r="S64" s="144">
        <f t="shared" si="56"/>
        <v>2407294.3883547005</v>
      </c>
      <c r="T64" s="144"/>
      <c r="U64" s="144"/>
      <c r="V64" s="144">
        <f t="shared" ref="V64:AB64" si="57">V61+V59</f>
        <v>899369.11628591386</v>
      </c>
      <c r="W64" s="144">
        <f t="shared" si="57"/>
        <v>2337587.0683547007</v>
      </c>
      <c r="X64" s="144">
        <f t="shared" si="57"/>
        <v>2334951.061224266</v>
      </c>
      <c r="Y64" s="144">
        <f t="shared" si="57"/>
        <v>-2636.0071304347821</v>
      </c>
      <c r="Z64" s="144">
        <f t="shared" si="57"/>
        <v>72343.327130434787</v>
      </c>
      <c r="AA64" s="144">
        <f t="shared" si="57"/>
        <v>11541.752869565218</v>
      </c>
      <c r="AB64" s="144">
        <f t="shared" si="57"/>
        <v>10167301.57426087</v>
      </c>
      <c r="AC64" s="144"/>
      <c r="AD64" s="144">
        <f t="shared" ref="AD64:AK64" si="58">AD61+AD59+AD63</f>
        <v>11541.752869565218</v>
      </c>
      <c r="AE64" s="144">
        <f t="shared" si="58"/>
        <v>9917959.821391305</v>
      </c>
      <c r="AF64" s="144">
        <f t="shared" si="58"/>
        <v>1438341.7528695653</v>
      </c>
      <c r="AG64" s="144">
        <f t="shared" si="58"/>
        <v>8479618.0685217399</v>
      </c>
      <c r="AH64" s="144">
        <f t="shared" si="58"/>
        <v>1438341.7528695653</v>
      </c>
      <c r="AI64" s="144">
        <f t="shared" si="58"/>
        <v>7041276.3156521739</v>
      </c>
      <c r="AJ64" s="144">
        <f t="shared" si="58"/>
        <v>1452976.3156521739</v>
      </c>
      <c r="AK64" s="144">
        <f t="shared" si="58"/>
        <v>5588300</v>
      </c>
    </row>
    <row r="65" spans="1:37" ht="28.5" x14ac:dyDescent="0.25">
      <c r="A65" s="115"/>
      <c r="B65" s="148"/>
      <c r="C65" s="106" t="s">
        <v>368</v>
      </c>
      <c r="D65" s="155"/>
      <c r="E65" s="156"/>
      <c r="F65" s="157"/>
      <c r="G65" s="157"/>
      <c r="H65" s="158"/>
      <c r="I65" s="157"/>
      <c r="J65" s="157"/>
      <c r="K65" s="157"/>
      <c r="L65" s="157"/>
      <c r="M65" s="157"/>
      <c r="N65" s="157"/>
      <c r="O65" s="157"/>
      <c r="P65" s="157"/>
      <c r="Q65" s="157"/>
      <c r="R65" s="157"/>
      <c r="S65" s="157"/>
      <c r="T65" s="157"/>
      <c r="U65" s="157"/>
      <c r="V65" s="157"/>
      <c r="W65" s="157"/>
      <c r="X65" s="157"/>
      <c r="Y65" s="157"/>
      <c r="Z65" s="157"/>
      <c r="AA65" s="109"/>
      <c r="AB65" s="109"/>
      <c r="AC65" s="109"/>
      <c r="AD65" s="109"/>
      <c r="AE65" s="109"/>
      <c r="AF65" s="109"/>
      <c r="AG65" s="109"/>
      <c r="AH65" s="109"/>
      <c r="AI65" s="109"/>
      <c r="AJ65" s="109"/>
      <c r="AK65" s="109"/>
    </row>
    <row r="66" spans="1:37" outlineLevel="1" x14ac:dyDescent="0.25">
      <c r="A66" s="115"/>
      <c r="B66" s="148"/>
      <c r="C66" s="110" t="s">
        <v>267</v>
      </c>
      <c r="D66" s="155"/>
      <c r="E66" s="156"/>
      <c r="F66" s="157"/>
      <c r="G66" s="157"/>
      <c r="H66" s="158"/>
      <c r="I66" s="157"/>
      <c r="J66" s="157"/>
      <c r="K66" s="157"/>
      <c r="L66" s="157"/>
      <c r="M66" s="157"/>
      <c r="N66" s="157"/>
      <c r="O66" s="157"/>
      <c r="P66" s="157"/>
      <c r="Q66" s="157"/>
      <c r="R66" s="157"/>
      <c r="S66" s="157"/>
      <c r="T66" s="157"/>
      <c r="U66" s="157"/>
      <c r="V66" s="157"/>
      <c r="W66" s="157"/>
      <c r="X66" s="157"/>
      <c r="Y66" s="157"/>
      <c r="Z66" s="157"/>
      <c r="AA66" s="109"/>
      <c r="AB66" s="109"/>
      <c r="AC66" s="109"/>
      <c r="AD66" s="109"/>
      <c r="AE66" s="109"/>
      <c r="AF66" s="109"/>
      <c r="AG66" s="109"/>
      <c r="AH66" s="109"/>
      <c r="AI66" s="109"/>
      <c r="AJ66" s="109"/>
      <c r="AK66" s="109"/>
    </row>
    <row r="67" spans="1:37" ht="45" outlineLevel="1" x14ac:dyDescent="0.25">
      <c r="A67" s="115">
        <v>1</v>
      </c>
      <c r="B67" s="148" t="s">
        <v>290</v>
      </c>
      <c r="C67" s="164" t="s">
        <v>369</v>
      </c>
      <c r="D67" s="172" t="s">
        <v>370</v>
      </c>
      <c r="E67" s="160">
        <v>42648</v>
      </c>
      <c r="F67" s="118">
        <v>218855</v>
      </c>
      <c r="G67" s="121">
        <v>4</v>
      </c>
      <c r="H67" s="161" t="s">
        <v>274</v>
      </c>
      <c r="I67" s="121">
        <v>10</v>
      </c>
      <c r="J67" s="121">
        <f t="shared" ref="J67:J88" si="59">12*I67</f>
        <v>120</v>
      </c>
      <c r="K67" s="162">
        <f t="shared" ref="K67:K88" si="60">L67+M67</f>
        <v>84</v>
      </c>
      <c r="L67" s="121">
        <v>20</v>
      </c>
      <c r="M67" s="121">
        <v>64</v>
      </c>
      <c r="N67" s="157">
        <f t="shared" ref="N67:N88" si="61">F67/M67</f>
        <v>3419.609375</v>
      </c>
      <c r="O67" s="157">
        <f t="shared" ref="O67:O88" si="62">N67*12</f>
        <v>41035.3125</v>
      </c>
      <c r="P67" s="118">
        <v>75231.38</v>
      </c>
      <c r="Q67" s="118">
        <f t="shared" ref="Q67:Q88" si="63">F67</f>
        <v>218855</v>
      </c>
      <c r="R67" s="124">
        <f t="shared" ref="R67:R88" si="64">O67</f>
        <v>41035.3125</v>
      </c>
      <c r="S67" s="118">
        <f t="shared" ref="S67:S88" si="65">P67-R67</f>
        <v>34196.067500000005</v>
      </c>
      <c r="T67" s="121">
        <f t="shared" ref="T67:T87" si="66">(J67-K67)+M67</f>
        <v>100</v>
      </c>
      <c r="U67" s="121"/>
      <c r="V67" s="118">
        <f t="shared" ref="V67:V88" si="67">Q67/T67</f>
        <v>2188.5500000000002</v>
      </c>
      <c r="W67" s="118">
        <f>R67</f>
        <v>41035.3125</v>
      </c>
      <c r="X67" s="118">
        <f>V67*12</f>
        <v>26262.600000000002</v>
      </c>
      <c r="Y67" s="118">
        <f t="shared" ref="Y67:Y88" si="68">X67-W67</f>
        <v>-14772.712499999998</v>
      </c>
      <c r="Z67" s="157">
        <f>S67-X67</f>
        <v>7933.4675000000025</v>
      </c>
      <c r="AA67" s="125">
        <f>Z67</f>
        <v>7933.4675000000025</v>
      </c>
      <c r="AB67" s="150">
        <f t="shared" ref="AB67:AB88" si="69">Z67-AA67</f>
        <v>0</v>
      </c>
      <c r="AC67" s="150"/>
      <c r="AD67" s="125">
        <v>0</v>
      </c>
      <c r="AE67" s="150">
        <f t="shared" ref="AE67:AE88" si="70">AB67-AD67</f>
        <v>0</v>
      </c>
      <c r="AF67" s="125">
        <v>0</v>
      </c>
      <c r="AG67" s="150">
        <f>AD67-AF67</f>
        <v>0</v>
      </c>
      <c r="AH67" s="125">
        <v>0</v>
      </c>
      <c r="AI67" s="150">
        <f>AF67-AH67</f>
        <v>0</v>
      </c>
      <c r="AJ67" s="125">
        <v>0</v>
      </c>
      <c r="AK67" s="150">
        <f>AH67-AJ67</f>
        <v>0</v>
      </c>
    </row>
    <row r="68" spans="1:37" ht="45" outlineLevel="1" x14ac:dyDescent="0.25">
      <c r="A68" s="150">
        <f>A67+1</f>
        <v>2</v>
      </c>
      <c r="B68" s="148" t="s">
        <v>287</v>
      </c>
      <c r="C68" s="159" t="s">
        <v>371</v>
      </c>
      <c r="D68" s="172" t="s">
        <v>372</v>
      </c>
      <c r="E68" s="160">
        <v>42648</v>
      </c>
      <c r="F68" s="118">
        <v>4048272</v>
      </c>
      <c r="G68" s="121">
        <v>5</v>
      </c>
      <c r="H68" s="161" t="s">
        <v>274</v>
      </c>
      <c r="I68" s="121">
        <v>10</v>
      </c>
      <c r="J68" s="121">
        <f t="shared" si="59"/>
        <v>120</v>
      </c>
      <c r="K68" s="162">
        <f t="shared" si="60"/>
        <v>120</v>
      </c>
      <c r="L68" s="121">
        <v>20</v>
      </c>
      <c r="M68" s="121">
        <v>100</v>
      </c>
      <c r="N68" s="157">
        <f t="shared" si="61"/>
        <v>40482.720000000001</v>
      </c>
      <c r="O68" s="157">
        <f t="shared" si="62"/>
        <v>485792.64</v>
      </c>
      <c r="P68" s="118">
        <v>2347997.7599999998</v>
      </c>
      <c r="Q68" s="118">
        <f t="shared" si="63"/>
        <v>4048272</v>
      </c>
      <c r="R68" s="124">
        <f t="shared" si="64"/>
        <v>485792.64</v>
      </c>
      <c r="S68" s="118">
        <f t="shared" si="65"/>
        <v>1862205.1199999996</v>
      </c>
      <c r="T68" s="121">
        <f t="shared" si="66"/>
        <v>100</v>
      </c>
      <c r="U68" s="121"/>
      <c r="V68" s="118">
        <f t="shared" si="67"/>
        <v>40482.720000000001</v>
      </c>
      <c r="W68" s="118">
        <f t="shared" ref="W68:W88" si="71">R68</f>
        <v>485792.64</v>
      </c>
      <c r="X68" s="118">
        <f t="shared" ref="X68:X88" si="72">V68*12</f>
        <v>485792.64</v>
      </c>
      <c r="Y68" s="118">
        <f t="shared" si="68"/>
        <v>0</v>
      </c>
      <c r="Z68" s="157">
        <f t="shared" ref="Z68:Z88" si="73">S68-X68</f>
        <v>1376412.4799999995</v>
      </c>
      <c r="AA68" s="125">
        <f t="shared" ref="AA68:AA88" si="74">X68</f>
        <v>485792.64</v>
      </c>
      <c r="AB68" s="125">
        <f t="shared" si="69"/>
        <v>890619.8399999995</v>
      </c>
      <c r="AC68" s="125"/>
      <c r="AD68" s="125">
        <f t="shared" ref="AD68:AD88" si="75">V68*12</f>
        <v>485792.64</v>
      </c>
      <c r="AE68" s="125">
        <f t="shared" si="70"/>
        <v>404827.19999999949</v>
      </c>
      <c r="AF68" s="125">
        <f t="shared" ref="AF68:AF82" si="76">AE68</f>
        <v>404827.19999999949</v>
      </c>
      <c r="AG68" s="125">
        <f>AE68-AF68</f>
        <v>0</v>
      </c>
      <c r="AH68" s="125">
        <v>0</v>
      </c>
      <c r="AI68" s="125">
        <f>AG68-AH68</f>
        <v>0</v>
      </c>
      <c r="AJ68" s="125">
        <f>AI68</f>
        <v>0</v>
      </c>
      <c r="AK68" s="125">
        <f>AI68-AJ68</f>
        <v>0</v>
      </c>
    </row>
    <row r="69" spans="1:37" ht="75" outlineLevel="1" x14ac:dyDescent="0.25">
      <c r="A69" s="150">
        <f t="shared" ref="A69:A88" si="77">A68+1</f>
        <v>3</v>
      </c>
      <c r="B69" s="148" t="s">
        <v>268</v>
      </c>
      <c r="C69" s="159" t="s">
        <v>373</v>
      </c>
      <c r="D69" s="172" t="s">
        <v>374</v>
      </c>
      <c r="E69" s="160">
        <v>42473</v>
      </c>
      <c r="F69" s="118">
        <v>1812006</v>
      </c>
      <c r="G69" s="121">
        <v>5</v>
      </c>
      <c r="H69" s="161" t="s">
        <v>274</v>
      </c>
      <c r="I69" s="121">
        <v>10</v>
      </c>
      <c r="J69" s="121">
        <f t="shared" si="59"/>
        <v>120</v>
      </c>
      <c r="K69" s="162">
        <f t="shared" si="60"/>
        <v>120</v>
      </c>
      <c r="L69" s="121">
        <v>26</v>
      </c>
      <c r="M69" s="121">
        <v>94</v>
      </c>
      <c r="N69" s="157">
        <f t="shared" si="61"/>
        <v>19276.659574468085</v>
      </c>
      <c r="O69" s="157">
        <f t="shared" si="62"/>
        <v>231319.91489361704</v>
      </c>
      <c r="P69" s="118">
        <v>1002386.28</v>
      </c>
      <c r="Q69" s="118">
        <f t="shared" si="63"/>
        <v>1812006</v>
      </c>
      <c r="R69" s="124">
        <f t="shared" si="64"/>
        <v>231319.91489361704</v>
      </c>
      <c r="S69" s="118">
        <f t="shared" si="65"/>
        <v>771066.36510638299</v>
      </c>
      <c r="T69" s="121">
        <f t="shared" si="66"/>
        <v>94</v>
      </c>
      <c r="U69" s="121"/>
      <c r="V69" s="118">
        <f t="shared" si="67"/>
        <v>19276.659574468085</v>
      </c>
      <c r="W69" s="118">
        <f t="shared" si="71"/>
        <v>231319.91489361704</v>
      </c>
      <c r="X69" s="118">
        <f t="shared" si="72"/>
        <v>231319.91489361704</v>
      </c>
      <c r="Y69" s="118">
        <f t="shared" si="68"/>
        <v>0</v>
      </c>
      <c r="Z69" s="157">
        <f t="shared" si="73"/>
        <v>539746.45021276595</v>
      </c>
      <c r="AA69" s="125">
        <f t="shared" si="74"/>
        <v>231319.91489361704</v>
      </c>
      <c r="AB69" s="125">
        <f t="shared" si="69"/>
        <v>308426.53531914891</v>
      </c>
      <c r="AC69" s="125"/>
      <c r="AD69" s="125">
        <f t="shared" si="75"/>
        <v>231319.91489361704</v>
      </c>
      <c r="AE69" s="125">
        <f t="shared" si="70"/>
        <v>77106.620425531873</v>
      </c>
      <c r="AF69" s="125">
        <f t="shared" si="76"/>
        <v>77106.620425531873</v>
      </c>
      <c r="AG69" s="125">
        <f>AE69-AF69</f>
        <v>0</v>
      </c>
      <c r="AH69" s="125">
        <v>0</v>
      </c>
      <c r="AI69" s="125">
        <f>AG69-AH69</f>
        <v>0</v>
      </c>
      <c r="AJ69" s="125">
        <v>0</v>
      </c>
      <c r="AK69" s="125">
        <f>AI69-AJ69</f>
        <v>0</v>
      </c>
    </row>
    <row r="70" spans="1:37" ht="45" outlineLevel="1" x14ac:dyDescent="0.25">
      <c r="A70" s="150">
        <f t="shared" si="77"/>
        <v>4</v>
      </c>
      <c r="B70" s="148" t="s">
        <v>268</v>
      </c>
      <c r="C70" s="159" t="s">
        <v>375</v>
      </c>
      <c r="D70" s="172" t="s">
        <v>376</v>
      </c>
      <c r="E70" s="160">
        <v>42473</v>
      </c>
      <c r="F70" s="118">
        <v>2341325</v>
      </c>
      <c r="G70" s="121">
        <v>5</v>
      </c>
      <c r="H70" s="161" t="s">
        <v>274</v>
      </c>
      <c r="I70" s="121">
        <v>10</v>
      </c>
      <c r="J70" s="121">
        <f t="shared" si="59"/>
        <v>120</v>
      </c>
      <c r="K70" s="162">
        <f t="shared" si="60"/>
        <v>120</v>
      </c>
      <c r="L70" s="121">
        <v>26</v>
      </c>
      <c r="M70" s="121">
        <v>94</v>
      </c>
      <c r="N70" s="157">
        <f t="shared" si="61"/>
        <v>24907.712765957447</v>
      </c>
      <c r="O70" s="157">
        <f t="shared" si="62"/>
        <v>298892.55319148937</v>
      </c>
      <c r="P70" s="118">
        <v>1295201.18</v>
      </c>
      <c r="Q70" s="118">
        <f t="shared" si="63"/>
        <v>2341325</v>
      </c>
      <c r="R70" s="124">
        <f t="shared" si="64"/>
        <v>298892.55319148937</v>
      </c>
      <c r="S70" s="118">
        <f t="shared" si="65"/>
        <v>996308.62680851063</v>
      </c>
      <c r="T70" s="121">
        <f t="shared" si="66"/>
        <v>94</v>
      </c>
      <c r="U70" s="121"/>
      <c r="V70" s="118">
        <f t="shared" si="67"/>
        <v>24907.712765957447</v>
      </c>
      <c r="W70" s="118">
        <f t="shared" si="71"/>
        <v>298892.55319148937</v>
      </c>
      <c r="X70" s="118">
        <f t="shared" si="72"/>
        <v>298892.55319148937</v>
      </c>
      <c r="Y70" s="118">
        <f t="shared" si="68"/>
        <v>0</v>
      </c>
      <c r="Z70" s="157">
        <f t="shared" si="73"/>
        <v>697416.07361702132</v>
      </c>
      <c r="AA70" s="173">
        <f t="shared" si="74"/>
        <v>298892.55319148937</v>
      </c>
      <c r="AB70" s="125">
        <f t="shared" si="69"/>
        <v>398523.52042553195</v>
      </c>
      <c r="AC70" s="125"/>
      <c r="AD70" s="125">
        <f t="shared" si="75"/>
        <v>298892.55319148937</v>
      </c>
      <c r="AE70" s="125">
        <f t="shared" si="70"/>
        <v>99630.96723404259</v>
      </c>
      <c r="AF70" s="125">
        <f t="shared" si="76"/>
        <v>99630.96723404259</v>
      </c>
      <c r="AG70" s="125">
        <f t="shared" ref="AG70:AG75" si="78">AE70-AF70</f>
        <v>0</v>
      </c>
      <c r="AH70" s="125">
        <v>0</v>
      </c>
      <c r="AI70" s="125">
        <f t="shared" ref="AI70:AI75" si="79">AG70-AH70</f>
        <v>0</v>
      </c>
      <c r="AJ70" s="125">
        <v>0</v>
      </c>
      <c r="AK70" s="125">
        <f t="shared" ref="AK70:AK75" si="80">AI70-AJ70</f>
        <v>0</v>
      </c>
    </row>
    <row r="71" spans="1:37" ht="45" outlineLevel="1" x14ac:dyDescent="0.25">
      <c r="A71" s="150">
        <f t="shared" si="77"/>
        <v>5</v>
      </c>
      <c r="B71" s="148" t="s">
        <v>268</v>
      </c>
      <c r="C71" s="159" t="s">
        <v>377</v>
      </c>
      <c r="D71" s="172" t="s">
        <v>378</v>
      </c>
      <c r="E71" s="160">
        <v>42473</v>
      </c>
      <c r="F71" s="118">
        <v>1216452</v>
      </c>
      <c r="G71" s="121">
        <v>5</v>
      </c>
      <c r="H71" s="161" t="s">
        <v>274</v>
      </c>
      <c r="I71" s="121">
        <v>10</v>
      </c>
      <c r="J71" s="121">
        <f t="shared" si="59"/>
        <v>120</v>
      </c>
      <c r="K71" s="162">
        <f t="shared" si="60"/>
        <v>120</v>
      </c>
      <c r="L71" s="121">
        <v>26</v>
      </c>
      <c r="M71" s="121">
        <v>94</v>
      </c>
      <c r="N71" s="157">
        <f t="shared" si="61"/>
        <v>12940.978723404256</v>
      </c>
      <c r="O71" s="157">
        <f t="shared" si="62"/>
        <v>155291.74468085106</v>
      </c>
      <c r="P71" s="118">
        <v>672930.84</v>
      </c>
      <c r="Q71" s="118">
        <f t="shared" si="63"/>
        <v>1216452</v>
      </c>
      <c r="R71" s="124">
        <f t="shared" si="64"/>
        <v>155291.74468085106</v>
      </c>
      <c r="S71" s="118">
        <f t="shared" si="65"/>
        <v>517639.09531914891</v>
      </c>
      <c r="T71" s="121">
        <f t="shared" si="66"/>
        <v>94</v>
      </c>
      <c r="U71" s="121"/>
      <c r="V71" s="118">
        <f t="shared" si="67"/>
        <v>12940.978723404256</v>
      </c>
      <c r="W71" s="118">
        <f t="shared" si="71"/>
        <v>155291.74468085106</v>
      </c>
      <c r="X71" s="118">
        <f t="shared" si="72"/>
        <v>155291.74468085106</v>
      </c>
      <c r="Y71" s="118">
        <f t="shared" si="68"/>
        <v>0</v>
      </c>
      <c r="Z71" s="157">
        <f t="shared" si="73"/>
        <v>362347.35063829785</v>
      </c>
      <c r="AA71" s="173">
        <f t="shared" si="74"/>
        <v>155291.74468085106</v>
      </c>
      <c r="AB71" s="125">
        <f t="shared" si="69"/>
        <v>207055.60595744679</v>
      </c>
      <c r="AC71" s="125"/>
      <c r="AD71" s="125">
        <f t="shared" si="75"/>
        <v>155291.74468085106</v>
      </c>
      <c r="AE71" s="125">
        <f t="shared" si="70"/>
        <v>51763.861276595737</v>
      </c>
      <c r="AF71" s="125">
        <f t="shared" si="76"/>
        <v>51763.861276595737</v>
      </c>
      <c r="AG71" s="125">
        <f t="shared" si="78"/>
        <v>0</v>
      </c>
      <c r="AH71" s="125">
        <v>0</v>
      </c>
      <c r="AI71" s="125">
        <f t="shared" si="79"/>
        <v>0</v>
      </c>
      <c r="AJ71" s="125">
        <v>0</v>
      </c>
      <c r="AK71" s="125">
        <f t="shared" si="80"/>
        <v>0</v>
      </c>
    </row>
    <row r="72" spans="1:37" ht="45" outlineLevel="1" x14ac:dyDescent="0.25">
      <c r="A72" s="150">
        <f t="shared" si="77"/>
        <v>6</v>
      </c>
      <c r="B72" s="148" t="s">
        <v>268</v>
      </c>
      <c r="C72" s="159" t="s">
        <v>379</v>
      </c>
      <c r="D72" s="172" t="s">
        <v>380</v>
      </c>
      <c r="E72" s="160">
        <v>42473</v>
      </c>
      <c r="F72" s="118">
        <v>817590</v>
      </c>
      <c r="G72" s="121">
        <v>5</v>
      </c>
      <c r="H72" s="161" t="s">
        <v>274</v>
      </c>
      <c r="I72" s="121">
        <v>10</v>
      </c>
      <c r="J72" s="121">
        <f t="shared" si="59"/>
        <v>120</v>
      </c>
      <c r="K72" s="162">
        <f t="shared" si="60"/>
        <v>120</v>
      </c>
      <c r="L72" s="121">
        <v>26</v>
      </c>
      <c r="M72" s="121">
        <v>94</v>
      </c>
      <c r="N72" s="157">
        <f t="shared" si="61"/>
        <v>8697.7659574468089</v>
      </c>
      <c r="O72" s="157">
        <f t="shared" si="62"/>
        <v>104373.19148936171</v>
      </c>
      <c r="P72" s="118">
        <v>452283.66</v>
      </c>
      <c r="Q72" s="118">
        <f t="shared" si="63"/>
        <v>817590</v>
      </c>
      <c r="R72" s="124">
        <f t="shared" si="64"/>
        <v>104373.19148936171</v>
      </c>
      <c r="S72" s="118">
        <f t="shared" si="65"/>
        <v>347910.46851063828</v>
      </c>
      <c r="T72" s="121">
        <f t="shared" si="66"/>
        <v>94</v>
      </c>
      <c r="U72" s="121"/>
      <c r="V72" s="118">
        <f t="shared" si="67"/>
        <v>8697.7659574468089</v>
      </c>
      <c r="W72" s="118">
        <f t="shared" si="71"/>
        <v>104373.19148936171</v>
      </c>
      <c r="X72" s="118">
        <f t="shared" si="72"/>
        <v>104373.19148936171</v>
      </c>
      <c r="Y72" s="118">
        <f t="shared" si="68"/>
        <v>0</v>
      </c>
      <c r="Z72" s="157">
        <f t="shared" si="73"/>
        <v>243537.27702127659</v>
      </c>
      <c r="AA72" s="173">
        <f t="shared" si="74"/>
        <v>104373.19148936171</v>
      </c>
      <c r="AB72" s="125">
        <f t="shared" si="69"/>
        <v>139164.0855319149</v>
      </c>
      <c r="AC72" s="125"/>
      <c r="AD72" s="125">
        <f t="shared" si="75"/>
        <v>104373.19148936171</v>
      </c>
      <c r="AE72" s="125">
        <f t="shared" si="70"/>
        <v>34790.894042553191</v>
      </c>
      <c r="AF72" s="125">
        <f t="shared" si="76"/>
        <v>34790.894042553191</v>
      </c>
      <c r="AG72" s="125">
        <f t="shared" si="78"/>
        <v>0</v>
      </c>
      <c r="AH72" s="125">
        <v>0</v>
      </c>
      <c r="AI72" s="125">
        <f t="shared" si="79"/>
        <v>0</v>
      </c>
      <c r="AJ72" s="125">
        <v>0</v>
      </c>
      <c r="AK72" s="125">
        <f t="shared" si="80"/>
        <v>0</v>
      </c>
    </row>
    <row r="73" spans="1:37" ht="45" outlineLevel="1" x14ac:dyDescent="0.25">
      <c r="A73" s="150">
        <f t="shared" si="77"/>
        <v>7</v>
      </c>
      <c r="B73" s="148" t="s">
        <v>268</v>
      </c>
      <c r="C73" s="159" t="s">
        <v>381</v>
      </c>
      <c r="D73" s="172" t="s">
        <v>382</v>
      </c>
      <c r="E73" s="160">
        <v>42473</v>
      </c>
      <c r="F73" s="118">
        <v>2168815</v>
      </c>
      <c r="G73" s="121">
        <v>5</v>
      </c>
      <c r="H73" s="161" t="s">
        <v>297</v>
      </c>
      <c r="I73" s="121">
        <v>10</v>
      </c>
      <c r="J73" s="121">
        <f t="shared" si="59"/>
        <v>120</v>
      </c>
      <c r="K73" s="162">
        <f t="shared" si="60"/>
        <v>120</v>
      </c>
      <c r="L73" s="121">
        <v>26</v>
      </c>
      <c r="M73" s="121">
        <v>94</v>
      </c>
      <c r="N73" s="157">
        <f t="shared" si="61"/>
        <v>23072.5</v>
      </c>
      <c r="O73" s="157">
        <f t="shared" si="62"/>
        <v>276870</v>
      </c>
      <c r="P73" s="118">
        <v>1199770</v>
      </c>
      <c r="Q73" s="118">
        <f t="shared" si="63"/>
        <v>2168815</v>
      </c>
      <c r="R73" s="124">
        <f t="shared" si="64"/>
        <v>276870</v>
      </c>
      <c r="S73" s="118">
        <f t="shared" si="65"/>
        <v>922900</v>
      </c>
      <c r="T73" s="121">
        <f t="shared" si="66"/>
        <v>94</v>
      </c>
      <c r="U73" s="121"/>
      <c r="V73" s="118">
        <f t="shared" si="67"/>
        <v>23072.5</v>
      </c>
      <c r="W73" s="118">
        <f t="shared" si="71"/>
        <v>276870</v>
      </c>
      <c r="X73" s="118">
        <f t="shared" si="72"/>
        <v>276870</v>
      </c>
      <c r="Y73" s="118">
        <f t="shared" si="68"/>
        <v>0</v>
      </c>
      <c r="Z73" s="157">
        <f t="shared" si="73"/>
        <v>646030</v>
      </c>
      <c r="AA73" s="173">
        <f t="shared" si="74"/>
        <v>276870</v>
      </c>
      <c r="AB73" s="125">
        <f t="shared" si="69"/>
        <v>369160</v>
      </c>
      <c r="AC73" s="125"/>
      <c r="AD73" s="125">
        <f t="shared" si="75"/>
        <v>276870</v>
      </c>
      <c r="AE73" s="125">
        <f t="shared" si="70"/>
        <v>92290</v>
      </c>
      <c r="AF73" s="125">
        <f t="shared" si="76"/>
        <v>92290</v>
      </c>
      <c r="AG73" s="125">
        <f t="shared" si="78"/>
        <v>0</v>
      </c>
      <c r="AH73" s="125">
        <v>0</v>
      </c>
      <c r="AI73" s="125">
        <f t="shared" si="79"/>
        <v>0</v>
      </c>
      <c r="AJ73" s="125">
        <v>0</v>
      </c>
      <c r="AK73" s="125">
        <f t="shared" si="80"/>
        <v>0</v>
      </c>
    </row>
    <row r="74" spans="1:37" ht="45" outlineLevel="1" x14ac:dyDescent="0.25">
      <c r="A74" s="150">
        <f t="shared" si="77"/>
        <v>8</v>
      </c>
      <c r="B74" s="148" t="s">
        <v>268</v>
      </c>
      <c r="C74" s="159" t="s">
        <v>383</v>
      </c>
      <c r="D74" s="172" t="s">
        <v>384</v>
      </c>
      <c r="E74" s="160">
        <v>42473</v>
      </c>
      <c r="F74" s="118">
        <v>1128276</v>
      </c>
      <c r="G74" s="121">
        <v>5</v>
      </c>
      <c r="H74" s="161" t="s">
        <v>274</v>
      </c>
      <c r="I74" s="121">
        <v>10</v>
      </c>
      <c r="J74" s="121">
        <f t="shared" si="59"/>
        <v>120</v>
      </c>
      <c r="K74" s="162">
        <f t="shared" si="60"/>
        <v>120</v>
      </c>
      <c r="L74" s="121">
        <v>26</v>
      </c>
      <c r="M74" s="121">
        <v>94</v>
      </c>
      <c r="N74" s="157">
        <f t="shared" si="61"/>
        <v>12002.936170212766</v>
      </c>
      <c r="O74" s="157">
        <f t="shared" si="62"/>
        <v>144035.2340425532</v>
      </c>
      <c r="P74" s="118">
        <v>624152.52</v>
      </c>
      <c r="Q74" s="118">
        <f t="shared" si="63"/>
        <v>1128276</v>
      </c>
      <c r="R74" s="124">
        <f t="shared" si="64"/>
        <v>144035.2340425532</v>
      </c>
      <c r="S74" s="118">
        <f t="shared" si="65"/>
        <v>480117.28595744679</v>
      </c>
      <c r="T74" s="121">
        <f t="shared" si="66"/>
        <v>94</v>
      </c>
      <c r="U74" s="121"/>
      <c r="V74" s="118">
        <f t="shared" si="67"/>
        <v>12002.936170212766</v>
      </c>
      <c r="W74" s="118">
        <f t="shared" si="71"/>
        <v>144035.2340425532</v>
      </c>
      <c r="X74" s="118">
        <f t="shared" si="72"/>
        <v>144035.2340425532</v>
      </c>
      <c r="Y74" s="118">
        <f t="shared" si="68"/>
        <v>0</v>
      </c>
      <c r="Z74" s="157">
        <f t="shared" si="73"/>
        <v>336082.05191489356</v>
      </c>
      <c r="AA74" s="125">
        <f t="shared" si="74"/>
        <v>144035.2340425532</v>
      </c>
      <c r="AB74" s="125">
        <f t="shared" si="69"/>
        <v>192046.81787234035</v>
      </c>
      <c r="AC74" s="125"/>
      <c r="AD74" s="125">
        <f t="shared" si="75"/>
        <v>144035.2340425532</v>
      </c>
      <c r="AE74" s="125">
        <f t="shared" si="70"/>
        <v>48011.583829787152</v>
      </c>
      <c r="AF74" s="125">
        <f t="shared" si="76"/>
        <v>48011.583829787152</v>
      </c>
      <c r="AG74" s="125">
        <f t="shared" si="78"/>
        <v>0</v>
      </c>
      <c r="AH74" s="125">
        <v>0</v>
      </c>
      <c r="AI74" s="125">
        <f t="shared" si="79"/>
        <v>0</v>
      </c>
      <c r="AJ74" s="125">
        <v>0</v>
      </c>
      <c r="AK74" s="125">
        <f t="shared" si="80"/>
        <v>0</v>
      </c>
    </row>
    <row r="75" spans="1:37" ht="75" outlineLevel="1" x14ac:dyDescent="0.25">
      <c r="A75" s="150">
        <f t="shared" si="77"/>
        <v>9</v>
      </c>
      <c r="B75" s="148" t="s">
        <v>268</v>
      </c>
      <c r="C75" s="159" t="s">
        <v>385</v>
      </c>
      <c r="D75" s="172" t="s">
        <v>386</v>
      </c>
      <c r="E75" s="160">
        <v>42473</v>
      </c>
      <c r="F75" s="118">
        <v>1812006</v>
      </c>
      <c r="G75" s="121">
        <v>5</v>
      </c>
      <c r="H75" s="161" t="s">
        <v>274</v>
      </c>
      <c r="I75" s="121">
        <v>10</v>
      </c>
      <c r="J75" s="121">
        <f t="shared" si="59"/>
        <v>120</v>
      </c>
      <c r="K75" s="162">
        <f t="shared" si="60"/>
        <v>120</v>
      </c>
      <c r="L75" s="121">
        <v>26</v>
      </c>
      <c r="M75" s="121">
        <v>94</v>
      </c>
      <c r="N75" s="157">
        <f t="shared" si="61"/>
        <v>19276.659574468085</v>
      </c>
      <c r="O75" s="157">
        <f t="shared" si="62"/>
        <v>231319.91489361704</v>
      </c>
      <c r="P75" s="118">
        <v>1002386.28</v>
      </c>
      <c r="Q75" s="118">
        <f t="shared" si="63"/>
        <v>1812006</v>
      </c>
      <c r="R75" s="124">
        <f t="shared" si="64"/>
        <v>231319.91489361704</v>
      </c>
      <c r="S75" s="118">
        <f t="shared" si="65"/>
        <v>771066.36510638299</v>
      </c>
      <c r="T75" s="121">
        <f t="shared" si="66"/>
        <v>94</v>
      </c>
      <c r="U75" s="121"/>
      <c r="V75" s="118">
        <f t="shared" si="67"/>
        <v>19276.659574468085</v>
      </c>
      <c r="W75" s="118">
        <f t="shared" si="71"/>
        <v>231319.91489361704</v>
      </c>
      <c r="X75" s="118">
        <f t="shared" si="72"/>
        <v>231319.91489361704</v>
      </c>
      <c r="Y75" s="118">
        <f t="shared" si="68"/>
        <v>0</v>
      </c>
      <c r="Z75" s="157">
        <f t="shared" si="73"/>
        <v>539746.45021276595</v>
      </c>
      <c r="AA75" s="125">
        <f t="shared" si="74"/>
        <v>231319.91489361704</v>
      </c>
      <c r="AB75" s="125">
        <f t="shared" si="69"/>
        <v>308426.53531914891</v>
      </c>
      <c r="AC75" s="125"/>
      <c r="AD75" s="125">
        <f t="shared" si="75"/>
        <v>231319.91489361704</v>
      </c>
      <c r="AE75" s="125">
        <f t="shared" si="70"/>
        <v>77106.620425531873</v>
      </c>
      <c r="AF75" s="125">
        <f t="shared" si="76"/>
        <v>77106.620425531873</v>
      </c>
      <c r="AG75" s="125">
        <f t="shared" si="78"/>
        <v>0</v>
      </c>
      <c r="AH75" s="125">
        <v>0</v>
      </c>
      <c r="AI75" s="125">
        <f t="shared" si="79"/>
        <v>0</v>
      </c>
      <c r="AJ75" s="125">
        <v>0</v>
      </c>
      <c r="AK75" s="125">
        <f t="shared" si="80"/>
        <v>0</v>
      </c>
    </row>
    <row r="76" spans="1:37" ht="45" outlineLevel="1" x14ac:dyDescent="0.25">
      <c r="A76" s="150">
        <f t="shared" si="77"/>
        <v>10</v>
      </c>
      <c r="B76" s="148" t="s">
        <v>268</v>
      </c>
      <c r="C76" s="159" t="s">
        <v>387</v>
      </c>
      <c r="D76" s="172" t="s">
        <v>388</v>
      </c>
      <c r="E76" s="160">
        <v>42473</v>
      </c>
      <c r="F76" s="118">
        <v>3255384</v>
      </c>
      <c r="G76" s="121">
        <v>5</v>
      </c>
      <c r="H76" s="161" t="s">
        <v>274</v>
      </c>
      <c r="I76" s="121">
        <v>10</v>
      </c>
      <c r="J76" s="121">
        <f t="shared" si="59"/>
        <v>120</v>
      </c>
      <c r="K76" s="162">
        <f t="shared" si="60"/>
        <v>120</v>
      </c>
      <c r="L76" s="121">
        <v>26</v>
      </c>
      <c r="M76" s="121">
        <v>94</v>
      </c>
      <c r="N76" s="157">
        <f t="shared" si="61"/>
        <v>34631.744680851065</v>
      </c>
      <c r="O76" s="157">
        <f t="shared" si="62"/>
        <v>415580.93617021281</v>
      </c>
      <c r="P76" s="118">
        <v>1800850.92</v>
      </c>
      <c r="Q76" s="118">
        <f t="shared" si="63"/>
        <v>3255384</v>
      </c>
      <c r="R76" s="124">
        <f t="shared" si="64"/>
        <v>415580.93617021281</v>
      </c>
      <c r="S76" s="118">
        <f t="shared" si="65"/>
        <v>1385269.983829787</v>
      </c>
      <c r="T76" s="121">
        <f t="shared" si="66"/>
        <v>94</v>
      </c>
      <c r="U76" s="121"/>
      <c r="V76" s="118">
        <f t="shared" si="67"/>
        <v>34631.744680851065</v>
      </c>
      <c r="W76" s="118">
        <f t="shared" si="71"/>
        <v>415580.93617021281</v>
      </c>
      <c r="X76" s="118">
        <f t="shared" si="72"/>
        <v>415580.93617021281</v>
      </c>
      <c r="Y76" s="118">
        <f t="shared" si="68"/>
        <v>0</v>
      </c>
      <c r="Z76" s="157">
        <f t="shared" si="73"/>
        <v>969689.04765957419</v>
      </c>
      <c r="AA76" s="125">
        <f t="shared" si="74"/>
        <v>415580.93617021281</v>
      </c>
      <c r="AB76" s="125">
        <f t="shared" si="69"/>
        <v>554108.11148936138</v>
      </c>
      <c r="AC76" s="125"/>
      <c r="AD76" s="125">
        <f t="shared" si="75"/>
        <v>415580.93617021281</v>
      </c>
      <c r="AE76" s="125">
        <f t="shared" si="70"/>
        <v>138527.17531914858</v>
      </c>
      <c r="AF76" s="125">
        <f t="shared" si="76"/>
        <v>138527.17531914858</v>
      </c>
      <c r="AG76" s="125">
        <f t="shared" ref="AG76:AG88" si="81">AE76-AF76</f>
        <v>0</v>
      </c>
      <c r="AH76" s="125">
        <v>0</v>
      </c>
      <c r="AI76" s="125">
        <f t="shared" ref="AI76:AI88" si="82">AG76-AH76</f>
        <v>0</v>
      </c>
      <c r="AJ76" s="125">
        <v>0</v>
      </c>
      <c r="AK76" s="125">
        <f t="shared" ref="AK76:AK88" si="83">AI76-AJ76</f>
        <v>0</v>
      </c>
    </row>
    <row r="77" spans="1:37" ht="45" outlineLevel="1" x14ac:dyDescent="0.25">
      <c r="A77" s="150">
        <f t="shared" si="77"/>
        <v>11</v>
      </c>
      <c r="B77" s="148" t="s">
        <v>268</v>
      </c>
      <c r="C77" s="159" t="s">
        <v>389</v>
      </c>
      <c r="D77" s="172" t="s">
        <v>390</v>
      </c>
      <c r="E77" s="160">
        <v>42473</v>
      </c>
      <c r="F77" s="118">
        <v>3255384</v>
      </c>
      <c r="G77" s="121">
        <v>5</v>
      </c>
      <c r="H77" s="161" t="s">
        <v>274</v>
      </c>
      <c r="I77" s="121">
        <v>10</v>
      </c>
      <c r="J77" s="121">
        <f t="shared" si="59"/>
        <v>120</v>
      </c>
      <c r="K77" s="162">
        <f t="shared" si="60"/>
        <v>120</v>
      </c>
      <c r="L77" s="121">
        <v>26</v>
      </c>
      <c r="M77" s="121">
        <v>94</v>
      </c>
      <c r="N77" s="157">
        <f t="shared" si="61"/>
        <v>34631.744680851065</v>
      </c>
      <c r="O77" s="157">
        <f t="shared" si="62"/>
        <v>415580.93617021281</v>
      </c>
      <c r="P77" s="118">
        <v>1800850.92</v>
      </c>
      <c r="Q77" s="118">
        <f t="shared" si="63"/>
        <v>3255384</v>
      </c>
      <c r="R77" s="124">
        <f t="shared" si="64"/>
        <v>415580.93617021281</v>
      </c>
      <c r="S77" s="118">
        <f t="shared" si="65"/>
        <v>1385269.983829787</v>
      </c>
      <c r="T77" s="121">
        <f t="shared" si="66"/>
        <v>94</v>
      </c>
      <c r="U77" s="121"/>
      <c r="V77" s="118">
        <f t="shared" si="67"/>
        <v>34631.744680851065</v>
      </c>
      <c r="W77" s="118">
        <f t="shared" si="71"/>
        <v>415580.93617021281</v>
      </c>
      <c r="X77" s="118">
        <f t="shared" si="72"/>
        <v>415580.93617021281</v>
      </c>
      <c r="Y77" s="118">
        <f t="shared" si="68"/>
        <v>0</v>
      </c>
      <c r="Z77" s="157">
        <f t="shared" si="73"/>
        <v>969689.04765957419</v>
      </c>
      <c r="AA77" s="125">
        <f t="shared" si="74"/>
        <v>415580.93617021281</v>
      </c>
      <c r="AB77" s="125">
        <f t="shared" si="69"/>
        <v>554108.11148936138</v>
      </c>
      <c r="AC77" s="125"/>
      <c r="AD77" s="125">
        <f t="shared" si="75"/>
        <v>415580.93617021281</v>
      </c>
      <c r="AE77" s="125">
        <f t="shared" si="70"/>
        <v>138527.17531914858</v>
      </c>
      <c r="AF77" s="125">
        <f t="shared" si="76"/>
        <v>138527.17531914858</v>
      </c>
      <c r="AG77" s="125">
        <f t="shared" si="81"/>
        <v>0</v>
      </c>
      <c r="AH77" s="125">
        <v>0</v>
      </c>
      <c r="AI77" s="125">
        <f t="shared" si="82"/>
        <v>0</v>
      </c>
      <c r="AJ77" s="125">
        <v>0</v>
      </c>
      <c r="AK77" s="125">
        <f t="shared" si="83"/>
        <v>0</v>
      </c>
    </row>
    <row r="78" spans="1:37" ht="45" outlineLevel="1" x14ac:dyDescent="0.25">
      <c r="A78" s="150">
        <f t="shared" si="77"/>
        <v>12</v>
      </c>
      <c r="B78" s="148" t="s">
        <v>268</v>
      </c>
      <c r="C78" s="159" t="s">
        <v>391</v>
      </c>
      <c r="D78" s="172" t="s">
        <v>392</v>
      </c>
      <c r="E78" s="160">
        <v>42473</v>
      </c>
      <c r="F78" s="118">
        <v>997764</v>
      </c>
      <c r="G78" s="121">
        <v>5</v>
      </c>
      <c r="H78" s="161" t="s">
        <v>274</v>
      </c>
      <c r="I78" s="121">
        <v>10</v>
      </c>
      <c r="J78" s="121">
        <f t="shared" si="59"/>
        <v>120</v>
      </c>
      <c r="K78" s="162">
        <f t="shared" si="60"/>
        <v>120</v>
      </c>
      <c r="L78" s="121">
        <v>26</v>
      </c>
      <c r="M78" s="121">
        <v>94</v>
      </c>
      <c r="N78" s="157">
        <f t="shared" si="61"/>
        <v>10614.510638297872</v>
      </c>
      <c r="O78" s="157">
        <f t="shared" si="62"/>
        <v>127374.12765957447</v>
      </c>
      <c r="P78" s="118">
        <v>551954.57999999996</v>
      </c>
      <c r="Q78" s="118">
        <f t="shared" si="63"/>
        <v>997764</v>
      </c>
      <c r="R78" s="124">
        <f t="shared" si="64"/>
        <v>127374.12765957447</v>
      </c>
      <c r="S78" s="118">
        <f t="shared" si="65"/>
        <v>424580.45234042546</v>
      </c>
      <c r="T78" s="121">
        <f t="shared" si="66"/>
        <v>94</v>
      </c>
      <c r="U78" s="121"/>
      <c r="V78" s="118">
        <f t="shared" si="67"/>
        <v>10614.510638297872</v>
      </c>
      <c r="W78" s="118">
        <f t="shared" si="71"/>
        <v>127374.12765957447</v>
      </c>
      <c r="X78" s="118">
        <f t="shared" si="72"/>
        <v>127374.12765957447</v>
      </c>
      <c r="Y78" s="118">
        <f t="shared" si="68"/>
        <v>0</v>
      </c>
      <c r="Z78" s="157">
        <f t="shared" si="73"/>
        <v>297206.32468085096</v>
      </c>
      <c r="AA78" s="125">
        <f t="shared" si="74"/>
        <v>127374.12765957447</v>
      </c>
      <c r="AB78" s="125">
        <f t="shared" si="69"/>
        <v>169832.19702127649</v>
      </c>
      <c r="AC78" s="125"/>
      <c r="AD78" s="125">
        <f t="shared" si="75"/>
        <v>127374.12765957447</v>
      </c>
      <c r="AE78" s="125">
        <f t="shared" si="70"/>
        <v>42458.069361702015</v>
      </c>
      <c r="AF78" s="125">
        <f t="shared" si="76"/>
        <v>42458.069361702015</v>
      </c>
      <c r="AG78" s="125">
        <f t="shared" si="81"/>
        <v>0</v>
      </c>
      <c r="AH78" s="125">
        <v>0</v>
      </c>
      <c r="AI78" s="125">
        <f t="shared" si="82"/>
        <v>0</v>
      </c>
      <c r="AJ78" s="125">
        <v>0</v>
      </c>
      <c r="AK78" s="125">
        <f t="shared" si="83"/>
        <v>0</v>
      </c>
    </row>
    <row r="79" spans="1:37" ht="45" outlineLevel="1" x14ac:dyDescent="0.25">
      <c r="A79" s="150">
        <f t="shared" si="77"/>
        <v>13</v>
      </c>
      <c r="B79" s="148" t="s">
        <v>268</v>
      </c>
      <c r="C79" s="159" t="s">
        <v>393</v>
      </c>
      <c r="D79" s="172" t="s">
        <v>394</v>
      </c>
      <c r="E79" s="160">
        <v>42473</v>
      </c>
      <c r="F79" s="118">
        <v>10550032</v>
      </c>
      <c r="G79" s="121">
        <v>5</v>
      </c>
      <c r="H79" s="161" t="s">
        <v>274</v>
      </c>
      <c r="I79" s="121">
        <v>10</v>
      </c>
      <c r="J79" s="121">
        <f t="shared" si="59"/>
        <v>120</v>
      </c>
      <c r="K79" s="162">
        <f t="shared" si="60"/>
        <v>120</v>
      </c>
      <c r="L79" s="121">
        <v>26</v>
      </c>
      <c r="M79" s="121">
        <v>94</v>
      </c>
      <c r="N79" s="157">
        <f t="shared" si="61"/>
        <v>112234.3829787234</v>
      </c>
      <c r="O79" s="157">
        <f t="shared" si="62"/>
        <v>1346812.5957446808</v>
      </c>
      <c r="P79" s="118">
        <v>5887011.1600000001</v>
      </c>
      <c r="Q79" s="118">
        <f t="shared" si="63"/>
        <v>10550032</v>
      </c>
      <c r="R79" s="124">
        <f t="shared" si="64"/>
        <v>1346812.5957446808</v>
      </c>
      <c r="S79" s="118">
        <f t="shared" si="65"/>
        <v>4540198.5642553195</v>
      </c>
      <c r="T79" s="121">
        <f t="shared" si="66"/>
        <v>94</v>
      </c>
      <c r="U79" s="121"/>
      <c r="V79" s="118">
        <f t="shared" si="67"/>
        <v>112234.3829787234</v>
      </c>
      <c r="W79" s="118">
        <f t="shared" si="71"/>
        <v>1346812.5957446808</v>
      </c>
      <c r="X79" s="118">
        <f t="shared" si="72"/>
        <v>1346812.5957446808</v>
      </c>
      <c r="Y79" s="118">
        <f t="shared" si="68"/>
        <v>0</v>
      </c>
      <c r="Z79" s="157">
        <f t="shared" si="73"/>
        <v>3193385.9685106389</v>
      </c>
      <c r="AA79" s="125">
        <f t="shared" si="74"/>
        <v>1346812.5957446808</v>
      </c>
      <c r="AB79" s="125">
        <f t="shared" si="69"/>
        <v>1846573.3727659581</v>
      </c>
      <c r="AC79" s="125"/>
      <c r="AD79" s="125">
        <f t="shared" si="75"/>
        <v>1346812.5957446808</v>
      </c>
      <c r="AE79" s="125">
        <f t="shared" si="70"/>
        <v>499760.77702127723</v>
      </c>
      <c r="AF79" s="125">
        <f t="shared" si="76"/>
        <v>499760.77702127723</v>
      </c>
      <c r="AG79" s="125">
        <f t="shared" si="81"/>
        <v>0</v>
      </c>
      <c r="AH79" s="125">
        <v>0</v>
      </c>
      <c r="AI79" s="125">
        <f t="shared" si="82"/>
        <v>0</v>
      </c>
      <c r="AJ79" s="125">
        <v>0</v>
      </c>
      <c r="AK79" s="125">
        <f t="shared" si="83"/>
        <v>0</v>
      </c>
    </row>
    <row r="80" spans="1:37" ht="45" outlineLevel="1" x14ac:dyDescent="0.25">
      <c r="A80" s="150">
        <f t="shared" si="77"/>
        <v>14</v>
      </c>
      <c r="B80" s="148" t="s">
        <v>290</v>
      </c>
      <c r="C80" s="159" t="s">
        <v>395</v>
      </c>
      <c r="D80" s="172" t="s">
        <v>396</v>
      </c>
      <c r="E80" s="160">
        <v>42648</v>
      </c>
      <c r="F80" s="118">
        <v>336475</v>
      </c>
      <c r="G80" s="121">
        <v>5</v>
      </c>
      <c r="H80" s="161" t="s">
        <v>274</v>
      </c>
      <c r="I80" s="121">
        <v>10</v>
      </c>
      <c r="J80" s="121">
        <f t="shared" si="59"/>
        <v>120</v>
      </c>
      <c r="K80" s="162">
        <f t="shared" si="60"/>
        <v>120</v>
      </c>
      <c r="L80" s="121">
        <v>20</v>
      </c>
      <c r="M80" s="121">
        <v>100</v>
      </c>
      <c r="N80" s="157">
        <f t="shared" si="61"/>
        <v>3364.75</v>
      </c>
      <c r="O80" s="157">
        <f t="shared" si="62"/>
        <v>40377</v>
      </c>
      <c r="P80" s="118">
        <v>195155.5</v>
      </c>
      <c r="Q80" s="118">
        <f t="shared" si="63"/>
        <v>336475</v>
      </c>
      <c r="R80" s="124">
        <f t="shared" si="64"/>
        <v>40377</v>
      </c>
      <c r="S80" s="118">
        <f t="shared" si="65"/>
        <v>154778.5</v>
      </c>
      <c r="T80" s="121">
        <f t="shared" si="66"/>
        <v>100</v>
      </c>
      <c r="U80" s="121"/>
      <c r="V80" s="118">
        <f t="shared" si="67"/>
        <v>3364.75</v>
      </c>
      <c r="W80" s="118">
        <f t="shared" si="71"/>
        <v>40377</v>
      </c>
      <c r="X80" s="118">
        <f t="shared" si="72"/>
        <v>40377</v>
      </c>
      <c r="Y80" s="118">
        <f t="shared" si="68"/>
        <v>0</v>
      </c>
      <c r="Z80" s="157">
        <f t="shared" si="73"/>
        <v>114401.5</v>
      </c>
      <c r="AA80" s="125">
        <f t="shared" si="74"/>
        <v>40377</v>
      </c>
      <c r="AB80" s="125">
        <f t="shared" si="69"/>
        <v>74024.5</v>
      </c>
      <c r="AC80" s="125"/>
      <c r="AD80" s="125">
        <f t="shared" si="75"/>
        <v>40377</v>
      </c>
      <c r="AE80" s="125">
        <f t="shared" si="70"/>
        <v>33647.5</v>
      </c>
      <c r="AF80" s="125">
        <f t="shared" si="76"/>
        <v>33647.5</v>
      </c>
      <c r="AG80" s="125">
        <f t="shared" si="81"/>
        <v>0</v>
      </c>
      <c r="AH80" s="125">
        <v>0</v>
      </c>
      <c r="AI80" s="125">
        <f t="shared" si="82"/>
        <v>0</v>
      </c>
      <c r="AJ80" s="125">
        <v>0</v>
      </c>
      <c r="AK80" s="125">
        <f t="shared" si="83"/>
        <v>0</v>
      </c>
    </row>
    <row r="81" spans="1:37" ht="45" outlineLevel="1" x14ac:dyDescent="0.25">
      <c r="A81" s="150">
        <f t="shared" si="77"/>
        <v>15</v>
      </c>
      <c r="B81" s="148" t="s">
        <v>290</v>
      </c>
      <c r="C81" s="159" t="s">
        <v>397</v>
      </c>
      <c r="D81" s="172" t="s">
        <v>398</v>
      </c>
      <c r="E81" s="160">
        <v>42648</v>
      </c>
      <c r="F81" s="118">
        <v>336475</v>
      </c>
      <c r="G81" s="121">
        <v>5</v>
      </c>
      <c r="H81" s="161" t="s">
        <v>274</v>
      </c>
      <c r="I81" s="121">
        <v>10</v>
      </c>
      <c r="J81" s="121">
        <f t="shared" si="59"/>
        <v>120</v>
      </c>
      <c r="K81" s="162">
        <f t="shared" si="60"/>
        <v>120</v>
      </c>
      <c r="L81" s="121">
        <v>20</v>
      </c>
      <c r="M81" s="121">
        <v>100</v>
      </c>
      <c r="N81" s="157">
        <f t="shared" si="61"/>
        <v>3364.75</v>
      </c>
      <c r="O81" s="157">
        <f t="shared" si="62"/>
        <v>40377</v>
      </c>
      <c r="P81" s="118">
        <v>195155.5</v>
      </c>
      <c r="Q81" s="118">
        <f t="shared" si="63"/>
        <v>336475</v>
      </c>
      <c r="R81" s="124">
        <f t="shared" si="64"/>
        <v>40377</v>
      </c>
      <c r="S81" s="118">
        <f t="shared" si="65"/>
        <v>154778.5</v>
      </c>
      <c r="T81" s="121">
        <f t="shared" si="66"/>
        <v>100</v>
      </c>
      <c r="U81" s="121"/>
      <c r="V81" s="118">
        <f t="shared" si="67"/>
        <v>3364.75</v>
      </c>
      <c r="W81" s="118">
        <f t="shared" si="71"/>
        <v>40377</v>
      </c>
      <c r="X81" s="118">
        <f t="shared" si="72"/>
        <v>40377</v>
      </c>
      <c r="Y81" s="118">
        <f t="shared" si="68"/>
        <v>0</v>
      </c>
      <c r="Z81" s="157">
        <f t="shared" si="73"/>
        <v>114401.5</v>
      </c>
      <c r="AA81" s="125">
        <f t="shared" si="74"/>
        <v>40377</v>
      </c>
      <c r="AB81" s="125">
        <f t="shared" si="69"/>
        <v>74024.5</v>
      </c>
      <c r="AC81" s="125"/>
      <c r="AD81" s="125">
        <f t="shared" si="75"/>
        <v>40377</v>
      </c>
      <c r="AE81" s="125">
        <f t="shared" si="70"/>
        <v>33647.5</v>
      </c>
      <c r="AF81" s="125">
        <f t="shared" si="76"/>
        <v>33647.5</v>
      </c>
      <c r="AG81" s="125">
        <f t="shared" si="81"/>
        <v>0</v>
      </c>
      <c r="AH81" s="125">
        <v>0</v>
      </c>
      <c r="AI81" s="125">
        <f t="shared" si="82"/>
        <v>0</v>
      </c>
      <c r="AJ81" s="125">
        <v>0</v>
      </c>
      <c r="AK81" s="125">
        <f t="shared" si="83"/>
        <v>0</v>
      </c>
    </row>
    <row r="82" spans="1:37" ht="45" outlineLevel="1" x14ac:dyDescent="0.25">
      <c r="A82" s="150">
        <f t="shared" si="77"/>
        <v>16</v>
      </c>
      <c r="B82" s="148" t="s">
        <v>290</v>
      </c>
      <c r="C82" s="174" t="s">
        <v>399</v>
      </c>
      <c r="D82" s="172" t="s">
        <v>400</v>
      </c>
      <c r="E82" s="160">
        <v>42648</v>
      </c>
      <c r="F82" s="161">
        <v>303864</v>
      </c>
      <c r="G82" s="121">
        <v>5</v>
      </c>
      <c r="H82" s="161" t="s">
        <v>274</v>
      </c>
      <c r="I82" s="121">
        <v>10</v>
      </c>
      <c r="J82" s="121">
        <f t="shared" si="59"/>
        <v>120</v>
      </c>
      <c r="K82" s="162">
        <f t="shared" si="60"/>
        <v>120</v>
      </c>
      <c r="L82" s="121">
        <v>20</v>
      </c>
      <c r="M82" s="121">
        <v>100</v>
      </c>
      <c r="N82" s="157">
        <f t="shared" si="61"/>
        <v>3038.64</v>
      </c>
      <c r="O82" s="157">
        <f t="shared" si="62"/>
        <v>36463.68</v>
      </c>
      <c r="P82" s="118">
        <v>176241.12</v>
      </c>
      <c r="Q82" s="118">
        <f t="shared" si="63"/>
        <v>303864</v>
      </c>
      <c r="R82" s="124">
        <f t="shared" si="64"/>
        <v>36463.68</v>
      </c>
      <c r="S82" s="118">
        <f t="shared" si="65"/>
        <v>139777.44</v>
      </c>
      <c r="T82" s="121">
        <f t="shared" si="66"/>
        <v>100</v>
      </c>
      <c r="U82" s="121"/>
      <c r="V82" s="118">
        <f t="shared" si="67"/>
        <v>3038.64</v>
      </c>
      <c r="W82" s="118">
        <f t="shared" si="71"/>
        <v>36463.68</v>
      </c>
      <c r="X82" s="118">
        <f t="shared" si="72"/>
        <v>36463.68</v>
      </c>
      <c r="Y82" s="118">
        <f t="shared" si="68"/>
        <v>0</v>
      </c>
      <c r="Z82" s="157">
        <f t="shared" si="73"/>
        <v>103313.76000000001</v>
      </c>
      <c r="AA82" s="169">
        <f t="shared" si="74"/>
        <v>36463.68</v>
      </c>
      <c r="AB82" s="125">
        <f t="shared" si="69"/>
        <v>66850.080000000016</v>
      </c>
      <c r="AC82" s="125"/>
      <c r="AD82" s="125">
        <f t="shared" si="75"/>
        <v>36463.68</v>
      </c>
      <c r="AE82" s="125">
        <f t="shared" si="70"/>
        <v>30386.400000000016</v>
      </c>
      <c r="AF82" s="125">
        <f t="shared" si="76"/>
        <v>30386.400000000016</v>
      </c>
      <c r="AG82" s="125">
        <f t="shared" si="81"/>
        <v>0</v>
      </c>
      <c r="AH82" s="125">
        <v>0</v>
      </c>
      <c r="AI82" s="125">
        <f t="shared" si="82"/>
        <v>0</v>
      </c>
      <c r="AJ82" s="125">
        <v>0</v>
      </c>
      <c r="AK82" s="125">
        <f t="shared" si="83"/>
        <v>0</v>
      </c>
    </row>
    <row r="83" spans="1:37" ht="45" outlineLevel="1" x14ac:dyDescent="0.25">
      <c r="A83" s="150">
        <f t="shared" si="77"/>
        <v>17</v>
      </c>
      <c r="B83" s="163" t="s">
        <v>290</v>
      </c>
      <c r="C83" s="175" t="s">
        <v>401</v>
      </c>
      <c r="D83" s="172" t="s">
        <v>402</v>
      </c>
      <c r="E83" s="160">
        <v>42648</v>
      </c>
      <c r="F83" s="161">
        <v>527812</v>
      </c>
      <c r="G83" s="121">
        <v>6</v>
      </c>
      <c r="H83" s="161" t="s">
        <v>308</v>
      </c>
      <c r="I83" s="121">
        <v>15</v>
      </c>
      <c r="J83" s="121">
        <f t="shared" si="59"/>
        <v>180</v>
      </c>
      <c r="K83" s="162">
        <f t="shared" si="60"/>
        <v>121</v>
      </c>
      <c r="L83" s="121">
        <v>20</v>
      </c>
      <c r="M83" s="121">
        <v>101</v>
      </c>
      <c r="N83" s="157">
        <f t="shared" si="61"/>
        <v>5225.8613861386139</v>
      </c>
      <c r="O83" s="157">
        <f t="shared" si="62"/>
        <v>62710.336633663363</v>
      </c>
      <c r="P83" s="118">
        <v>308325.88</v>
      </c>
      <c r="Q83" s="118">
        <f t="shared" si="63"/>
        <v>527812</v>
      </c>
      <c r="R83" s="124">
        <f t="shared" si="64"/>
        <v>62710.336633663363</v>
      </c>
      <c r="S83" s="118">
        <f t="shared" si="65"/>
        <v>245615.54336633664</v>
      </c>
      <c r="T83" s="121">
        <f t="shared" si="66"/>
        <v>160</v>
      </c>
      <c r="U83" s="121"/>
      <c r="V83" s="118">
        <f t="shared" si="67"/>
        <v>3298.8249999999998</v>
      </c>
      <c r="W83" s="118">
        <f t="shared" si="71"/>
        <v>62710.336633663363</v>
      </c>
      <c r="X83" s="118">
        <f t="shared" si="72"/>
        <v>39585.899999999994</v>
      </c>
      <c r="Y83" s="118">
        <f t="shared" si="68"/>
        <v>-23124.436633663368</v>
      </c>
      <c r="Z83" s="157">
        <f t="shared" si="73"/>
        <v>206029.64336633665</v>
      </c>
      <c r="AA83" s="169">
        <f t="shared" si="74"/>
        <v>39585.899999999994</v>
      </c>
      <c r="AB83" s="125">
        <f t="shared" si="69"/>
        <v>166443.74336633665</v>
      </c>
      <c r="AC83" s="125"/>
      <c r="AD83" s="125">
        <f t="shared" si="75"/>
        <v>39585.899999999994</v>
      </c>
      <c r="AE83" s="125">
        <f t="shared" si="70"/>
        <v>126857.84336633666</v>
      </c>
      <c r="AF83" s="125">
        <f t="shared" ref="AF83:AF88" si="84">V83*12</f>
        <v>39585.899999999994</v>
      </c>
      <c r="AG83" s="125">
        <f t="shared" si="81"/>
        <v>87271.943366336665</v>
      </c>
      <c r="AH83" s="125">
        <f t="shared" ref="AH83:AH88" si="85">V83*12</f>
        <v>39585.899999999994</v>
      </c>
      <c r="AI83" s="125">
        <f t="shared" si="82"/>
        <v>47686.043366336671</v>
      </c>
      <c r="AJ83" s="125">
        <f t="shared" ref="AJ83:AJ88" si="86">V83*12</f>
        <v>39585.899999999994</v>
      </c>
      <c r="AK83" s="125">
        <f t="shared" si="83"/>
        <v>8100.143366336677</v>
      </c>
    </row>
    <row r="84" spans="1:37" ht="45" outlineLevel="1" x14ac:dyDescent="0.25">
      <c r="A84" s="150">
        <f t="shared" si="77"/>
        <v>18</v>
      </c>
      <c r="B84" s="163" t="s">
        <v>290</v>
      </c>
      <c r="C84" s="175" t="s">
        <v>403</v>
      </c>
      <c r="D84" s="172" t="s">
        <v>404</v>
      </c>
      <c r="E84" s="160">
        <v>42648</v>
      </c>
      <c r="F84" s="161">
        <v>122103</v>
      </c>
      <c r="G84" s="121">
        <v>6</v>
      </c>
      <c r="H84" s="161" t="s">
        <v>308</v>
      </c>
      <c r="I84" s="121">
        <v>15</v>
      </c>
      <c r="J84" s="121">
        <f t="shared" si="59"/>
        <v>180</v>
      </c>
      <c r="K84" s="162">
        <f t="shared" si="60"/>
        <v>121</v>
      </c>
      <c r="L84" s="121">
        <v>20</v>
      </c>
      <c r="M84" s="121">
        <v>101</v>
      </c>
      <c r="N84" s="157">
        <f t="shared" si="61"/>
        <v>1208.9405940594058</v>
      </c>
      <c r="O84" s="157">
        <f>N84*12+0.04</f>
        <v>14507.32712871287</v>
      </c>
      <c r="P84" s="118">
        <v>71327.520000000004</v>
      </c>
      <c r="Q84" s="118">
        <f t="shared" si="63"/>
        <v>122103</v>
      </c>
      <c r="R84" s="124">
        <f t="shared" si="64"/>
        <v>14507.32712871287</v>
      </c>
      <c r="S84" s="118">
        <f t="shared" si="65"/>
        <v>56820.19287128713</v>
      </c>
      <c r="T84" s="121">
        <f t="shared" si="66"/>
        <v>160</v>
      </c>
      <c r="U84" s="121"/>
      <c r="V84" s="118">
        <f t="shared" si="67"/>
        <v>763.14374999999995</v>
      </c>
      <c r="W84" s="118">
        <f t="shared" si="71"/>
        <v>14507.32712871287</v>
      </c>
      <c r="X84" s="118">
        <f t="shared" si="72"/>
        <v>9157.7249999999985</v>
      </c>
      <c r="Y84" s="118">
        <f t="shared" si="68"/>
        <v>-5349.6021287128715</v>
      </c>
      <c r="Z84" s="157">
        <f t="shared" si="73"/>
        <v>47662.467871287132</v>
      </c>
      <c r="AA84" s="169">
        <f t="shared" si="74"/>
        <v>9157.7249999999985</v>
      </c>
      <c r="AB84" s="125">
        <f t="shared" si="69"/>
        <v>38504.742871287133</v>
      </c>
      <c r="AC84" s="125"/>
      <c r="AD84" s="125">
        <f t="shared" si="75"/>
        <v>9157.7249999999985</v>
      </c>
      <c r="AE84" s="125">
        <f t="shared" si="70"/>
        <v>29347.017871287135</v>
      </c>
      <c r="AF84" s="125">
        <f t="shared" si="84"/>
        <v>9157.7249999999985</v>
      </c>
      <c r="AG84" s="125">
        <f t="shared" si="81"/>
        <v>20189.292871287136</v>
      </c>
      <c r="AH84" s="125">
        <f t="shared" si="85"/>
        <v>9157.7249999999985</v>
      </c>
      <c r="AI84" s="125">
        <f t="shared" si="82"/>
        <v>11031.567871287138</v>
      </c>
      <c r="AJ84" s="125">
        <f t="shared" si="86"/>
        <v>9157.7249999999985</v>
      </c>
      <c r="AK84" s="125">
        <f t="shared" si="83"/>
        <v>1873.8428712871391</v>
      </c>
    </row>
    <row r="85" spans="1:37" ht="45" outlineLevel="1" x14ac:dyDescent="0.25">
      <c r="A85" s="150">
        <f t="shared" si="77"/>
        <v>19</v>
      </c>
      <c r="B85" s="163" t="s">
        <v>290</v>
      </c>
      <c r="C85" s="175" t="s">
        <v>405</v>
      </c>
      <c r="D85" s="172" t="s">
        <v>406</v>
      </c>
      <c r="E85" s="160">
        <v>42648</v>
      </c>
      <c r="F85" s="161">
        <v>1253741</v>
      </c>
      <c r="G85" s="121">
        <v>6</v>
      </c>
      <c r="H85" s="161" t="s">
        <v>308</v>
      </c>
      <c r="I85" s="121">
        <v>15</v>
      </c>
      <c r="J85" s="121">
        <f t="shared" si="59"/>
        <v>180</v>
      </c>
      <c r="K85" s="162">
        <f t="shared" si="60"/>
        <v>121</v>
      </c>
      <c r="L85" s="121">
        <v>20</v>
      </c>
      <c r="M85" s="121">
        <v>101</v>
      </c>
      <c r="N85" s="157">
        <f t="shared" si="61"/>
        <v>12413.277227722772</v>
      </c>
      <c r="O85" s="157">
        <f t="shared" si="62"/>
        <v>148959.32673267327</v>
      </c>
      <c r="P85" s="118">
        <v>732383.24</v>
      </c>
      <c r="Q85" s="118">
        <f t="shared" si="63"/>
        <v>1253741</v>
      </c>
      <c r="R85" s="124">
        <f t="shared" si="64"/>
        <v>148959.32673267327</v>
      </c>
      <c r="S85" s="118">
        <f t="shared" si="65"/>
        <v>583423.91326732677</v>
      </c>
      <c r="T85" s="121">
        <f t="shared" si="66"/>
        <v>160</v>
      </c>
      <c r="U85" s="121"/>
      <c r="V85" s="118">
        <f t="shared" si="67"/>
        <v>7835.8812500000004</v>
      </c>
      <c r="W85" s="118">
        <f t="shared" si="71"/>
        <v>148959.32673267327</v>
      </c>
      <c r="X85" s="118">
        <f t="shared" si="72"/>
        <v>94030.575000000012</v>
      </c>
      <c r="Y85" s="118">
        <f t="shared" si="68"/>
        <v>-54928.751732673263</v>
      </c>
      <c r="Z85" s="157">
        <f t="shared" si="73"/>
        <v>489393.33826732676</v>
      </c>
      <c r="AA85" s="169">
        <f t="shared" si="74"/>
        <v>94030.575000000012</v>
      </c>
      <c r="AB85" s="125">
        <f t="shared" si="69"/>
        <v>395362.76326732675</v>
      </c>
      <c r="AC85" s="125"/>
      <c r="AD85" s="125">
        <f t="shared" si="75"/>
        <v>94030.575000000012</v>
      </c>
      <c r="AE85" s="125">
        <f t="shared" si="70"/>
        <v>301332.18826732674</v>
      </c>
      <c r="AF85" s="125">
        <f t="shared" si="84"/>
        <v>94030.575000000012</v>
      </c>
      <c r="AG85" s="125">
        <f t="shared" si="81"/>
        <v>207301.61326732673</v>
      </c>
      <c r="AH85" s="125">
        <f t="shared" si="85"/>
        <v>94030.575000000012</v>
      </c>
      <c r="AI85" s="125">
        <f t="shared" si="82"/>
        <v>113271.03826732672</v>
      </c>
      <c r="AJ85" s="125">
        <f t="shared" si="86"/>
        <v>94030.575000000012</v>
      </c>
      <c r="AK85" s="125">
        <f t="shared" si="83"/>
        <v>19240.463267326704</v>
      </c>
    </row>
    <row r="86" spans="1:37" ht="60" outlineLevel="1" x14ac:dyDescent="0.25">
      <c r="A86" s="150">
        <f t="shared" si="77"/>
        <v>20</v>
      </c>
      <c r="B86" s="163" t="s">
        <v>290</v>
      </c>
      <c r="C86" s="175" t="s">
        <v>407</v>
      </c>
      <c r="D86" s="172" t="s">
        <v>408</v>
      </c>
      <c r="E86" s="160">
        <v>42648</v>
      </c>
      <c r="F86" s="161">
        <v>50502</v>
      </c>
      <c r="G86" s="121">
        <v>7</v>
      </c>
      <c r="H86" s="161" t="s">
        <v>317</v>
      </c>
      <c r="I86" s="121">
        <v>20</v>
      </c>
      <c r="J86" s="121">
        <f t="shared" si="59"/>
        <v>240</v>
      </c>
      <c r="K86" s="162">
        <f t="shared" si="60"/>
        <v>181</v>
      </c>
      <c r="L86" s="121">
        <v>20</v>
      </c>
      <c r="M86" s="121">
        <v>161</v>
      </c>
      <c r="N86" s="157">
        <f t="shared" si="61"/>
        <v>313.6770186335404</v>
      </c>
      <c r="O86" s="157">
        <f t="shared" si="62"/>
        <v>3764.1242236024846</v>
      </c>
      <c r="P86" s="118">
        <v>37327.440000000002</v>
      </c>
      <c r="Q86" s="118">
        <f t="shared" si="63"/>
        <v>50502</v>
      </c>
      <c r="R86" s="124">
        <f t="shared" si="64"/>
        <v>3764.1242236024846</v>
      </c>
      <c r="S86" s="118">
        <f t="shared" si="65"/>
        <v>33563.315776397518</v>
      </c>
      <c r="T86" s="121">
        <f t="shared" si="66"/>
        <v>220</v>
      </c>
      <c r="U86" s="121"/>
      <c r="V86" s="118">
        <f t="shared" si="67"/>
        <v>229.55454545454546</v>
      </c>
      <c r="W86" s="118">
        <f t="shared" si="71"/>
        <v>3764.1242236024846</v>
      </c>
      <c r="X86" s="118">
        <f t="shared" si="72"/>
        <v>2754.6545454545458</v>
      </c>
      <c r="Y86" s="118">
        <f t="shared" si="68"/>
        <v>-1009.4696781479388</v>
      </c>
      <c r="Z86" s="157">
        <f t="shared" si="73"/>
        <v>30808.661230942973</v>
      </c>
      <c r="AA86" s="169">
        <f t="shared" si="74"/>
        <v>2754.6545454545458</v>
      </c>
      <c r="AB86" s="125">
        <f t="shared" si="69"/>
        <v>28054.006685488428</v>
      </c>
      <c r="AC86" s="125"/>
      <c r="AD86" s="125">
        <f t="shared" si="75"/>
        <v>2754.6545454545458</v>
      </c>
      <c r="AE86" s="125">
        <f t="shared" si="70"/>
        <v>25299.352140033883</v>
      </c>
      <c r="AF86" s="125">
        <f t="shared" si="84"/>
        <v>2754.6545454545458</v>
      </c>
      <c r="AG86" s="125">
        <f t="shared" si="81"/>
        <v>22544.697594579338</v>
      </c>
      <c r="AH86" s="125">
        <f t="shared" si="85"/>
        <v>2754.6545454545458</v>
      </c>
      <c r="AI86" s="125">
        <f t="shared" si="82"/>
        <v>19790.043049124793</v>
      </c>
      <c r="AJ86" s="125">
        <f t="shared" si="86"/>
        <v>2754.6545454545458</v>
      </c>
      <c r="AK86" s="125">
        <f t="shared" si="83"/>
        <v>17035.388503670249</v>
      </c>
    </row>
    <row r="87" spans="1:37" ht="60" outlineLevel="1" x14ac:dyDescent="0.25">
      <c r="A87" s="150">
        <f t="shared" si="77"/>
        <v>21</v>
      </c>
      <c r="B87" s="163" t="s">
        <v>290</v>
      </c>
      <c r="C87" s="175" t="s">
        <v>409</v>
      </c>
      <c r="D87" s="172" t="s">
        <v>410</v>
      </c>
      <c r="E87" s="160">
        <v>42648</v>
      </c>
      <c r="F87" s="161">
        <v>98250</v>
      </c>
      <c r="G87" s="121">
        <v>7</v>
      </c>
      <c r="H87" s="161" t="s">
        <v>317</v>
      </c>
      <c r="I87" s="121">
        <v>20</v>
      </c>
      <c r="J87" s="121">
        <f t="shared" si="59"/>
        <v>240</v>
      </c>
      <c r="K87" s="162">
        <f t="shared" si="60"/>
        <v>181</v>
      </c>
      <c r="L87" s="121">
        <v>20</v>
      </c>
      <c r="M87" s="121">
        <v>161</v>
      </c>
      <c r="N87" s="157">
        <f t="shared" si="61"/>
        <v>610.2484472049689</v>
      </c>
      <c r="O87" s="157">
        <f t="shared" si="62"/>
        <v>7322.9813664596268</v>
      </c>
      <c r="P87" s="118">
        <v>72619.5</v>
      </c>
      <c r="Q87" s="118">
        <f t="shared" si="63"/>
        <v>98250</v>
      </c>
      <c r="R87" s="124">
        <f t="shared" si="64"/>
        <v>7322.9813664596268</v>
      </c>
      <c r="S87" s="118">
        <f t="shared" si="65"/>
        <v>65296.518633540371</v>
      </c>
      <c r="T87" s="121">
        <f t="shared" si="66"/>
        <v>220</v>
      </c>
      <c r="U87" s="121"/>
      <c r="V87" s="118">
        <f t="shared" si="67"/>
        <v>446.59090909090907</v>
      </c>
      <c r="W87" s="118">
        <f t="shared" si="71"/>
        <v>7322.9813664596268</v>
      </c>
      <c r="X87" s="118">
        <f t="shared" si="72"/>
        <v>5359.090909090909</v>
      </c>
      <c r="Y87" s="118">
        <f t="shared" si="68"/>
        <v>-1963.8904573687178</v>
      </c>
      <c r="Z87" s="157">
        <f t="shared" si="73"/>
        <v>59937.427724449459</v>
      </c>
      <c r="AA87" s="169">
        <f t="shared" si="74"/>
        <v>5359.090909090909</v>
      </c>
      <c r="AB87" s="125">
        <f t="shared" si="69"/>
        <v>54578.336815358547</v>
      </c>
      <c r="AC87" s="125"/>
      <c r="AD87" s="125">
        <f t="shared" si="75"/>
        <v>5359.090909090909</v>
      </c>
      <c r="AE87" s="125">
        <f t="shared" si="70"/>
        <v>49219.245906267635</v>
      </c>
      <c r="AF87" s="125">
        <f t="shared" si="84"/>
        <v>5359.090909090909</v>
      </c>
      <c r="AG87" s="125">
        <f t="shared" si="81"/>
        <v>43860.154997176724</v>
      </c>
      <c r="AH87" s="125">
        <f t="shared" si="85"/>
        <v>5359.090909090909</v>
      </c>
      <c r="AI87" s="125">
        <f t="shared" si="82"/>
        <v>38501.064088085812</v>
      </c>
      <c r="AJ87" s="125">
        <f t="shared" si="86"/>
        <v>5359.090909090909</v>
      </c>
      <c r="AK87" s="125">
        <f t="shared" si="83"/>
        <v>33141.9731789949</v>
      </c>
    </row>
    <row r="88" spans="1:37" ht="45" outlineLevel="1" x14ac:dyDescent="0.25">
      <c r="A88" s="150">
        <f t="shared" si="77"/>
        <v>22</v>
      </c>
      <c r="B88" s="163" t="s">
        <v>290</v>
      </c>
      <c r="C88" s="176" t="s">
        <v>411</v>
      </c>
      <c r="D88" s="172" t="s">
        <v>370</v>
      </c>
      <c r="E88" s="160">
        <v>42648</v>
      </c>
      <c r="F88" s="161">
        <v>1389990</v>
      </c>
      <c r="G88" s="121">
        <v>10</v>
      </c>
      <c r="H88" s="161" t="s">
        <v>412</v>
      </c>
      <c r="I88" s="121">
        <v>30</v>
      </c>
      <c r="J88" s="121">
        <f t="shared" si="59"/>
        <v>360</v>
      </c>
      <c r="K88" s="121">
        <f t="shared" si="60"/>
        <v>361</v>
      </c>
      <c r="L88" s="121">
        <v>20</v>
      </c>
      <c r="M88" s="121">
        <v>341</v>
      </c>
      <c r="N88" s="157">
        <f t="shared" si="61"/>
        <v>4076.2170087976538</v>
      </c>
      <c r="O88" s="157">
        <f t="shared" si="62"/>
        <v>48914.604105571845</v>
      </c>
      <c r="P88" s="118">
        <v>1218788.76</v>
      </c>
      <c r="Q88" s="118">
        <f t="shared" si="63"/>
        <v>1389990</v>
      </c>
      <c r="R88" s="124">
        <f t="shared" si="64"/>
        <v>48914.604105571845</v>
      </c>
      <c r="S88" s="118">
        <f t="shared" si="65"/>
        <v>1169874.1558944283</v>
      </c>
      <c r="T88" s="121">
        <v>341</v>
      </c>
      <c r="U88" s="121"/>
      <c r="V88" s="118">
        <f t="shared" si="67"/>
        <v>4076.2170087976538</v>
      </c>
      <c r="W88" s="118">
        <f t="shared" si="71"/>
        <v>48914.604105571845</v>
      </c>
      <c r="X88" s="118">
        <f t="shared" si="72"/>
        <v>48914.604105571845</v>
      </c>
      <c r="Y88" s="118">
        <f t="shared" si="68"/>
        <v>0</v>
      </c>
      <c r="Z88" s="157">
        <f t="shared" si="73"/>
        <v>1120959.5517888565</v>
      </c>
      <c r="AA88" s="169">
        <f t="shared" si="74"/>
        <v>48914.604105571845</v>
      </c>
      <c r="AB88" s="125">
        <f t="shared" si="69"/>
        <v>1072044.9476832848</v>
      </c>
      <c r="AC88" s="125"/>
      <c r="AD88" s="125">
        <f t="shared" si="75"/>
        <v>48914.604105571845</v>
      </c>
      <c r="AE88" s="125">
        <f t="shared" si="70"/>
        <v>1023130.3435777129</v>
      </c>
      <c r="AF88" s="125">
        <f t="shared" si="84"/>
        <v>48914.604105571845</v>
      </c>
      <c r="AG88" s="125">
        <f t="shared" si="81"/>
        <v>974215.73947214102</v>
      </c>
      <c r="AH88" s="125">
        <f t="shared" si="85"/>
        <v>48914.604105571845</v>
      </c>
      <c r="AI88" s="125">
        <f t="shared" si="82"/>
        <v>925301.13536656916</v>
      </c>
      <c r="AJ88" s="125">
        <f t="shared" si="86"/>
        <v>48914.604105571845</v>
      </c>
      <c r="AK88" s="125">
        <f t="shared" si="83"/>
        <v>876386.53126099729</v>
      </c>
    </row>
    <row r="89" spans="1:37" ht="28.5" outlineLevel="1" x14ac:dyDescent="0.25">
      <c r="A89" s="150"/>
      <c r="B89" s="163"/>
      <c r="C89" s="141" t="s">
        <v>320</v>
      </c>
      <c r="D89" s="172"/>
      <c r="E89" s="155"/>
      <c r="F89" s="154">
        <f>SUM(F67:F88)</f>
        <v>38041373</v>
      </c>
      <c r="G89" s="177"/>
      <c r="H89" s="178"/>
      <c r="I89" s="144"/>
      <c r="J89" s="144"/>
      <c r="K89" s="144"/>
      <c r="L89" s="144"/>
      <c r="M89" s="144"/>
      <c r="N89" s="144">
        <f t="shared" ref="N89:S89" si="87">SUM(N67:N88)</f>
        <v>389806.28680223774</v>
      </c>
      <c r="O89" s="144">
        <f t="shared" si="87"/>
        <v>4677675.4816268552</v>
      </c>
      <c r="P89" s="144">
        <f t="shared" si="87"/>
        <v>21720331.939999998</v>
      </c>
      <c r="Q89" s="144">
        <f t="shared" si="87"/>
        <v>38041373</v>
      </c>
      <c r="R89" s="144">
        <f t="shared" si="87"/>
        <v>4677675.4816268552</v>
      </c>
      <c r="S89" s="144">
        <f t="shared" si="87"/>
        <v>17042656.458373148</v>
      </c>
      <c r="T89" s="144"/>
      <c r="U89" s="144"/>
      <c r="V89" s="144">
        <f t="shared" ref="V89:AE89" si="88">SUM(V67:V88)</f>
        <v>381377.21820802393</v>
      </c>
      <c r="W89" s="144">
        <f t="shared" si="88"/>
        <v>4677675.4816268552</v>
      </c>
      <c r="X89" s="144">
        <f t="shared" si="88"/>
        <v>4576526.6184962876</v>
      </c>
      <c r="Y89" s="144">
        <f t="shared" si="88"/>
        <v>-101148.86313056615</v>
      </c>
      <c r="Z89" s="144">
        <f t="shared" si="88"/>
        <v>12466129.839876859</v>
      </c>
      <c r="AA89" s="144">
        <f t="shared" si="88"/>
        <v>4558197.4859962882</v>
      </c>
      <c r="AB89" s="144">
        <f t="shared" si="88"/>
        <v>7907932.3538805721</v>
      </c>
      <c r="AC89" s="144"/>
      <c r="AD89" s="144">
        <f t="shared" si="88"/>
        <v>4550264.018496288</v>
      </c>
      <c r="AE89" s="144">
        <f t="shared" si="88"/>
        <v>3357668.3353842837</v>
      </c>
      <c r="AF89" s="144">
        <f t="shared" ref="AF89:AK89" si="89">SUM(AF67:AF88)</f>
        <v>2002284.8938154352</v>
      </c>
      <c r="AG89" s="144">
        <f t="shared" si="89"/>
        <v>1355383.4415688477</v>
      </c>
      <c r="AH89" s="144">
        <f t="shared" si="89"/>
        <v>199802.5495601173</v>
      </c>
      <c r="AI89" s="144">
        <f t="shared" si="89"/>
        <v>1155580.8920087302</v>
      </c>
      <c r="AJ89" s="144">
        <f t="shared" si="89"/>
        <v>199802.5495601173</v>
      </c>
      <c r="AK89" s="144">
        <f t="shared" si="89"/>
        <v>955778.34244861291</v>
      </c>
    </row>
    <row r="90" spans="1:37" outlineLevel="1" x14ac:dyDescent="0.25">
      <c r="A90" s="150"/>
      <c r="B90" s="163"/>
      <c r="C90" s="110" t="s">
        <v>321</v>
      </c>
      <c r="D90" s="172"/>
      <c r="E90" s="155"/>
      <c r="F90" s="161"/>
      <c r="G90" s="121"/>
      <c r="H90" s="161"/>
      <c r="I90" s="157"/>
      <c r="J90" s="157"/>
      <c r="K90" s="157"/>
      <c r="L90" s="157"/>
      <c r="M90" s="157"/>
      <c r="N90" s="157"/>
      <c r="O90" s="157"/>
      <c r="P90" s="118"/>
      <c r="Q90" s="157"/>
      <c r="R90" s="157"/>
      <c r="S90" s="157"/>
      <c r="T90" s="157"/>
      <c r="U90" s="157"/>
      <c r="V90" s="157"/>
      <c r="W90" s="157"/>
      <c r="X90" s="157"/>
      <c r="Y90" s="157"/>
      <c r="Z90" s="157"/>
      <c r="AA90" s="169"/>
      <c r="AB90" s="109"/>
      <c r="AC90" s="109"/>
      <c r="AD90" s="169"/>
      <c r="AE90" s="109"/>
      <c r="AF90" s="169"/>
      <c r="AG90" s="109"/>
      <c r="AH90" s="169"/>
      <c r="AI90" s="109"/>
      <c r="AJ90" s="169"/>
      <c r="AK90" s="109"/>
    </row>
    <row r="91" spans="1:37" ht="45" outlineLevel="1" x14ac:dyDescent="0.25">
      <c r="A91" s="150">
        <v>23</v>
      </c>
      <c r="B91" s="163" t="s">
        <v>290</v>
      </c>
      <c r="C91" s="130" t="s">
        <v>413</v>
      </c>
      <c r="D91" s="172" t="s">
        <v>414</v>
      </c>
      <c r="E91" s="160">
        <v>42648</v>
      </c>
      <c r="F91" s="118">
        <v>17876263</v>
      </c>
      <c r="G91" s="121">
        <v>5</v>
      </c>
      <c r="H91" s="161" t="s">
        <v>274</v>
      </c>
      <c r="I91" s="121">
        <v>10</v>
      </c>
      <c r="J91" s="121">
        <f>12*I91</f>
        <v>120</v>
      </c>
      <c r="K91" s="121">
        <f>L91+M91</f>
        <v>120</v>
      </c>
      <c r="L91" s="121">
        <v>20</v>
      </c>
      <c r="M91" s="121">
        <v>100</v>
      </c>
      <c r="N91" s="157">
        <f>F91/M91</f>
        <v>178762.63</v>
      </c>
      <c r="O91" s="157">
        <f>N91*12</f>
        <v>2145151.56</v>
      </c>
      <c r="P91" s="118">
        <v>10368232.539999999</v>
      </c>
      <c r="Q91" s="118">
        <f>F91</f>
        <v>17876263</v>
      </c>
      <c r="R91" s="124">
        <f>O91</f>
        <v>2145151.56</v>
      </c>
      <c r="S91" s="118">
        <f>P91-R91</f>
        <v>8223080.9799999986</v>
      </c>
      <c r="T91" s="121">
        <f>(J91-K91)+M91</f>
        <v>100</v>
      </c>
      <c r="U91" s="121"/>
      <c r="V91" s="118">
        <f>Q91/T91</f>
        <v>178762.63</v>
      </c>
      <c r="W91" s="118">
        <f>R91</f>
        <v>2145151.56</v>
      </c>
      <c r="X91" s="118">
        <f>V91*12</f>
        <v>2145151.56</v>
      </c>
      <c r="Y91" s="118">
        <f>X91-W91</f>
        <v>0</v>
      </c>
      <c r="Z91" s="157">
        <f>S91-X91</f>
        <v>6077929.4199999981</v>
      </c>
      <c r="AA91" s="169">
        <f>X91</f>
        <v>2145151.56</v>
      </c>
      <c r="AB91" s="125">
        <f>Z91-AA91</f>
        <v>3932777.859999998</v>
      </c>
      <c r="AC91" s="125"/>
      <c r="AD91" s="125">
        <f>V91*12</f>
        <v>2145151.56</v>
      </c>
      <c r="AE91" s="125">
        <f>AB91-AD91</f>
        <v>1787626.299999998</v>
      </c>
      <c r="AF91" s="125">
        <f>AE91</f>
        <v>1787626.299999998</v>
      </c>
      <c r="AG91" s="125">
        <f>AE91-AF91</f>
        <v>0</v>
      </c>
      <c r="AH91" s="125">
        <v>0</v>
      </c>
      <c r="AI91" s="125">
        <f>AG91-AH91</f>
        <v>0</v>
      </c>
      <c r="AJ91" s="125">
        <v>0</v>
      </c>
      <c r="AK91" s="125">
        <f>AI91-AJ91</f>
        <v>0</v>
      </c>
    </row>
    <row r="92" spans="1:37" ht="90" outlineLevel="1" x14ac:dyDescent="0.25">
      <c r="A92" s="150">
        <v>24</v>
      </c>
      <c r="B92" s="163" t="s">
        <v>290</v>
      </c>
      <c r="C92" s="179" t="s">
        <v>415</v>
      </c>
      <c r="D92" s="172" t="s">
        <v>416</v>
      </c>
      <c r="E92" s="160">
        <v>43313</v>
      </c>
      <c r="F92" s="161">
        <v>7340892</v>
      </c>
      <c r="G92" s="121">
        <v>5</v>
      </c>
      <c r="H92" s="161" t="s">
        <v>274</v>
      </c>
      <c r="I92" s="121">
        <v>10</v>
      </c>
      <c r="J92" s="121">
        <f>12*I92</f>
        <v>120</v>
      </c>
      <c r="K92" s="121">
        <f>L92+M92</f>
        <v>120</v>
      </c>
      <c r="L92" s="121">
        <v>0</v>
      </c>
      <c r="M92" s="121">
        <v>120</v>
      </c>
      <c r="N92" s="157">
        <f>F92/M92</f>
        <v>61174.1</v>
      </c>
      <c r="O92" s="157">
        <f>N92*12</f>
        <v>734089.2</v>
      </c>
      <c r="P92" s="118">
        <v>4893928</v>
      </c>
      <c r="Q92" s="118">
        <f>F92</f>
        <v>7340892</v>
      </c>
      <c r="R92" s="124">
        <f>O92</f>
        <v>734089.2</v>
      </c>
      <c r="S92" s="118">
        <f>P92-R92</f>
        <v>4159838.8</v>
      </c>
      <c r="T92" s="121">
        <f>(J92-K92)+M92</f>
        <v>120</v>
      </c>
      <c r="U92" s="121"/>
      <c r="V92" s="118">
        <f>Q92/T92</f>
        <v>61174.1</v>
      </c>
      <c r="W92" s="118">
        <f>R92</f>
        <v>734089.2</v>
      </c>
      <c r="X92" s="118">
        <f>V92*12</f>
        <v>734089.2</v>
      </c>
      <c r="Y92" s="118">
        <f>X92-W92</f>
        <v>0</v>
      </c>
      <c r="Z92" s="157">
        <f>S92-X92</f>
        <v>3425749.5999999996</v>
      </c>
      <c r="AA92" s="169">
        <f>X92</f>
        <v>734089.2</v>
      </c>
      <c r="AB92" s="125">
        <f>Z92-AA92</f>
        <v>2691660.3999999994</v>
      </c>
      <c r="AC92" s="125"/>
      <c r="AD92" s="125">
        <f>V92*12</f>
        <v>734089.2</v>
      </c>
      <c r="AE92" s="125">
        <f>AB92-AD92</f>
        <v>1957571.1999999995</v>
      </c>
      <c r="AF92" s="125">
        <f>V92*12</f>
        <v>734089.2</v>
      </c>
      <c r="AG92" s="125">
        <f>AE92-AF92</f>
        <v>1223481.9999999995</v>
      </c>
      <c r="AH92" s="125">
        <f>V92*12</f>
        <v>734089.2</v>
      </c>
      <c r="AI92" s="125">
        <f>AG92-AH92</f>
        <v>489392.79999999958</v>
      </c>
      <c r="AJ92" s="125">
        <f>AI92</f>
        <v>489392.79999999958</v>
      </c>
      <c r="AK92" s="125">
        <f>AI92-AJ92</f>
        <v>0</v>
      </c>
    </row>
    <row r="93" spans="1:37" outlineLevel="1" x14ac:dyDescent="0.25">
      <c r="A93" s="150"/>
      <c r="B93" s="163"/>
      <c r="C93" s="141" t="s">
        <v>324</v>
      </c>
      <c r="D93" s="181"/>
      <c r="E93" s="142"/>
      <c r="F93" s="154">
        <f>SUM(F91:F92)</f>
        <v>25217155</v>
      </c>
      <c r="G93" s="177"/>
      <c r="H93" s="182"/>
      <c r="I93" s="144"/>
      <c r="J93" s="144"/>
      <c r="K93" s="144"/>
      <c r="L93" s="144"/>
      <c r="M93" s="144"/>
      <c r="N93" s="144">
        <f>SUM(N91:N92)</f>
        <v>239936.73</v>
      </c>
      <c r="O93" s="144">
        <f>SUM(O91:O92)</f>
        <v>2879240.76</v>
      </c>
      <c r="P93" s="144">
        <f>SUM(P91:P92)</f>
        <v>15262160.539999999</v>
      </c>
      <c r="Q93" s="144">
        <f t="shared" ref="Q93:AE93" si="90">SUM(Q91:Q92)</f>
        <v>25217155</v>
      </c>
      <c r="R93" s="144">
        <f t="shared" si="90"/>
        <v>2879240.76</v>
      </c>
      <c r="S93" s="144">
        <f t="shared" si="90"/>
        <v>12382919.779999997</v>
      </c>
      <c r="T93" s="144"/>
      <c r="U93" s="144"/>
      <c r="V93" s="144">
        <f t="shared" si="90"/>
        <v>239936.73</v>
      </c>
      <c r="W93" s="144">
        <f t="shared" si="90"/>
        <v>2879240.76</v>
      </c>
      <c r="X93" s="144">
        <f t="shared" si="90"/>
        <v>2879240.76</v>
      </c>
      <c r="Y93" s="144">
        <f t="shared" si="90"/>
        <v>0</v>
      </c>
      <c r="Z93" s="144">
        <f t="shared" si="90"/>
        <v>9503679.0199999977</v>
      </c>
      <c r="AA93" s="144">
        <f t="shared" si="90"/>
        <v>2879240.76</v>
      </c>
      <c r="AB93" s="144">
        <f t="shared" si="90"/>
        <v>6624438.2599999979</v>
      </c>
      <c r="AC93" s="144"/>
      <c r="AD93" s="144">
        <f t="shared" si="90"/>
        <v>2879240.76</v>
      </c>
      <c r="AE93" s="144">
        <f t="shared" si="90"/>
        <v>3745197.4999999972</v>
      </c>
      <c r="AF93" s="144">
        <f t="shared" ref="AF93:AK93" si="91">SUM(AF91:AF92)</f>
        <v>2521715.4999999981</v>
      </c>
      <c r="AG93" s="144">
        <f t="shared" si="91"/>
        <v>1223481.9999999995</v>
      </c>
      <c r="AH93" s="144">
        <f t="shared" si="91"/>
        <v>734089.2</v>
      </c>
      <c r="AI93" s="144">
        <f t="shared" si="91"/>
        <v>489392.79999999958</v>
      </c>
      <c r="AJ93" s="144">
        <f t="shared" si="91"/>
        <v>489392.79999999958</v>
      </c>
      <c r="AK93" s="144">
        <f t="shared" si="91"/>
        <v>0</v>
      </c>
    </row>
    <row r="94" spans="1:37" ht="146.25" hidden="1" customHeight="1" outlineLevel="1" x14ac:dyDescent="0.25">
      <c r="A94" s="198"/>
      <c r="B94" s="163" t="s">
        <v>268</v>
      </c>
      <c r="C94" s="179"/>
      <c r="D94" s="172"/>
      <c r="E94" s="160">
        <v>45627</v>
      </c>
      <c r="F94" s="161">
        <f>AC94</f>
        <v>0</v>
      </c>
      <c r="G94" s="121">
        <v>5</v>
      </c>
      <c r="H94" s="161" t="s">
        <v>274</v>
      </c>
      <c r="I94" s="121">
        <v>10</v>
      </c>
      <c r="J94" s="121">
        <f>12*I94</f>
        <v>120</v>
      </c>
      <c r="K94" s="121">
        <f>L94+M94</f>
        <v>120</v>
      </c>
      <c r="L94" s="121"/>
      <c r="M94" s="121">
        <f>J94</f>
        <v>120</v>
      </c>
      <c r="N94" s="157"/>
      <c r="O94" s="157"/>
      <c r="P94" s="118"/>
      <c r="Q94" s="118"/>
      <c r="R94" s="124"/>
      <c r="S94" s="118"/>
      <c r="T94" s="121">
        <v>120</v>
      </c>
      <c r="U94" s="121"/>
      <c r="V94" s="118">
        <f>Q94/T94</f>
        <v>0</v>
      </c>
      <c r="W94" s="118"/>
      <c r="X94" s="118"/>
      <c r="Y94" s="118"/>
      <c r="Z94" s="157"/>
      <c r="AA94" s="169"/>
      <c r="AB94" s="125"/>
      <c r="AC94" s="125"/>
      <c r="AD94" s="125">
        <f>AC94/T94*12</f>
        <v>0</v>
      </c>
      <c r="AE94" s="125">
        <f>AC94-AD94</f>
        <v>0</v>
      </c>
      <c r="AF94" s="125">
        <f>V94*12</f>
        <v>0</v>
      </c>
      <c r="AG94" s="125">
        <f>AE94-AF94</f>
        <v>0</v>
      </c>
      <c r="AH94" s="125">
        <f>V94*12</f>
        <v>0</v>
      </c>
      <c r="AI94" s="125">
        <f>AG94-AH94</f>
        <v>0</v>
      </c>
      <c r="AJ94" s="125">
        <f>V94*12</f>
        <v>0</v>
      </c>
      <c r="AK94" s="125">
        <f>AI94-AJ94</f>
        <v>0</v>
      </c>
    </row>
    <row r="95" spans="1:37" outlineLevel="1" x14ac:dyDescent="0.25">
      <c r="A95" s="150"/>
      <c r="B95" s="163"/>
      <c r="C95" s="153" t="s">
        <v>464</v>
      </c>
      <c r="D95" s="181"/>
      <c r="E95" s="142"/>
      <c r="F95" s="154">
        <f>F89+F93</f>
        <v>63258528</v>
      </c>
      <c r="G95" s="177"/>
      <c r="H95" s="182"/>
      <c r="I95" s="144"/>
      <c r="J95" s="144"/>
      <c r="K95" s="144"/>
      <c r="L95" s="144"/>
      <c r="M95" s="144"/>
      <c r="N95" s="144">
        <f>N89+N93</f>
        <v>629743.01680223772</v>
      </c>
      <c r="O95" s="144">
        <f t="shared" ref="O95:AB95" si="92">O89+O93</f>
        <v>7556916.241626855</v>
      </c>
      <c r="P95" s="144">
        <f t="shared" si="92"/>
        <v>36982492.479999997</v>
      </c>
      <c r="Q95" s="144">
        <f t="shared" si="92"/>
        <v>63258528</v>
      </c>
      <c r="R95" s="144">
        <f t="shared" si="92"/>
        <v>7556916.241626855</v>
      </c>
      <c r="S95" s="144">
        <f t="shared" si="92"/>
        <v>29425576.238373145</v>
      </c>
      <c r="T95" s="144"/>
      <c r="U95" s="144"/>
      <c r="V95" s="144">
        <f t="shared" si="92"/>
        <v>621313.94820802391</v>
      </c>
      <c r="W95" s="144">
        <f t="shared" si="92"/>
        <v>7556916.241626855</v>
      </c>
      <c r="X95" s="144">
        <f t="shared" si="92"/>
        <v>7455767.3784962874</v>
      </c>
      <c r="Y95" s="144">
        <f t="shared" si="92"/>
        <v>-101148.86313056615</v>
      </c>
      <c r="Z95" s="144">
        <f t="shared" si="92"/>
        <v>21969808.859876856</v>
      </c>
      <c r="AA95" s="144">
        <f t="shared" si="92"/>
        <v>7437438.245996288</v>
      </c>
      <c r="AB95" s="144">
        <f t="shared" si="92"/>
        <v>14532370.613880571</v>
      </c>
      <c r="AC95" s="144"/>
      <c r="AD95" s="144">
        <f t="shared" ref="AD95:AK95" si="93">AD89+AD93+AD94</f>
        <v>7429504.7784962878</v>
      </c>
      <c r="AE95" s="144">
        <f t="shared" si="93"/>
        <v>7102865.8353842814</v>
      </c>
      <c r="AF95" s="144">
        <f t="shared" si="93"/>
        <v>4524000.3938154336</v>
      </c>
      <c r="AG95" s="144">
        <f t="shared" si="93"/>
        <v>2578865.4415688473</v>
      </c>
      <c r="AH95" s="144">
        <f t="shared" si="93"/>
        <v>933891.74956011726</v>
      </c>
      <c r="AI95" s="144">
        <f t="shared" si="93"/>
        <v>1644973.6920087298</v>
      </c>
      <c r="AJ95" s="144">
        <f t="shared" si="93"/>
        <v>689195.34956011688</v>
      </c>
      <c r="AK95" s="144">
        <f t="shared" si="93"/>
        <v>955778.34244861291</v>
      </c>
    </row>
    <row r="96" spans="1:37" x14ac:dyDescent="0.25">
      <c r="A96" s="150"/>
      <c r="B96" s="163"/>
      <c r="C96" s="106" t="s">
        <v>417</v>
      </c>
      <c r="D96" s="172"/>
      <c r="E96" s="155"/>
      <c r="F96" s="158"/>
      <c r="G96" s="121"/>
      <c r="H96" s="118"/>
      <c r="I96" s="157"/>
      <c r="J96" s="157"/>
      <c r="K96" s="157"/>
      <c r="L96" s="157"/>
      <c r="M96" s="157"/>
      <c r="N96" s="157"/>
      <c r="O96" s="157"/>
      <c r="P96" s="157"/>
      <c r="Q96" s="157"/>
      <c r="R96" s="157"/>
      <c r="S96" s="157"/>
      <c r="T96" s="157"/>
      <c r="U96" s="157"/>
      <c r="V96" s="157"/>
      <c r="W96" s="157"/>
      <c r="X96" s="157"/>
      <c r="Y96" s="157"/>
      <c r="Z96" s="157"/>
      <c r="AA96" s="169"/>
      <c r="AB96" s="109"/>
      <c r="AC96" s="109"/>
      <c r="AD96" s="169"/>
      <c r="AE96" s="109"/>
      <c r="AF96" s="169"/>
      <c r="AG96" s="109"/>
      <c r="AH96" s="169"/>
      <c r="AI96" s="109"/>
      <c r="AJ96" s="169"/>
      <c r="AK96" s="109"/>
    </row>
    <row r="97" spans="1:37" outlineLevel="1" x14ac:dyDescent="0.25">
      <c r="A97" s="150"/>
      <c r="B97" s="163"/>
      <c r="C97" s="110" t="s">
        <v>267</v>
      </c>
      <c r="D97" s="172"/>
      <c r="E97" s="155"/>
      <c r="F97" s="158"/>
      <c r="G97" s="121"/>
      <c r="H97" s="118"/>
      <c r="I97" s="157"/>
      <c r="J97" s="157"/>
      <c r="K97" s="157"/>
      <c r="L97" s="157"/>
      <c r="M97" s="157"/>
      <c r="N97" s="157"/>
      <c r="O97" s="157"/>
      <c r="P97" s="157"/>
      <c r="Q97" s="157"/>
      <c r="R97" s="157"/>
      <c r="S97" s="157"/>
      <c r="T97" s="157"/>
      <c r="U97" s="157"/>
      <c r="V97" s="157"/>
      <c r="W97" s="157"/>
      <c r="X97" s="157"/>
      <c r="Y97" s="157"/>
      <c r="Z97" s="157"/>
      <c r="AA97" s="169"/>
      <c r="AB97" s="109"/>
      <c r="AC97" s="109"/>
      <c r="AD97" s="169"/>
      <c r="AE97" s="109"/>
      <c r="AF97" s="169"/>
      <c r="AG97" s="109"/>
      <c r="AH97" s="169"/>
      <c r="AI97" s="109"/>
      <c r="AJ97" s="169"/>
      <c r="AK97" s="109"/>
    </row>
    <row r="98" spans="1:37" ht="45" outlineLevel="1" x14ac:dyDescent="0.25">
      <c r="A98" s="150">
        <v>1</v>
      </c>
      <c r="B98" s="163" t="s">
        <v>268</v>
      </c>
      <c r="C98" s="159" t="s">
        <v>418</v>
      </c>
      <c r="D98" s="172" t="s">
        <v>419</v>
      </c>
      <c r="E98" s="160">
        <v>40904</v>
      </c>
      <c r="F98" s="161">
        <v>496302</v>
      </c>
      <c r="G98" s="121">
        <v>5</v>
      </c>
      <c r="H98" s="161" t="s">
        <v>274</v>
      </c>
      <c r="I98" s="121">
        <v>10</v>
      </c>
      <c r="J98" s="121">
        <f t="shared" ref="J98:J114" si="94">12*I98</f>
        <v>120</v>
      </c>
      <c r="K98" s="121">
        <f t="shared" ref="K98:K114" si="95">L98+M98</f>
        <v>120</v>
      </c>
      <c r="L98" s="118">
        <v>78</v>
      </c>
      <c r="M98" s="162">
        <v>42</v>
      </c>
      <c r="N98" s="118">
        <f t="shared" ref="N98:N114" si="96">F98/M98</f>
        <v>11816.714285714286</v>
      </c>
      <c r="O98" s="118">
        <f t="shared" ref="O98:O114" si="97">N98*12</f>
        <v>141800.57142857142</v>
      </c>
      <c r="P98" s="118">
        <v>0.18</v>
      </c>
      <c r="Q98" s="118">
        <f t="shared" ref="Q98:Q114" si="98">F98</f>
        <v>496302</v>
      </c>
      <c r="R98" s="118">
        <f>P98</f>
        <v>0.18</v>
      </c>
      <c r="S98" s="118">
        <f t="shared" ref="S98:S114" si="99">P98-R98</f>
        <v>0</v>
      </c>
      <c r="T98" s="121">
        <f t="shared" ref="T98:T114" si="100">(J98-K98)+M98</f>
        <v>42</v>
      </c>
      <c r="U98" s="121"/>
      <c r="V98" s="118">
        <f t="shared" ref="V98:V114" si="101">Q98/T98</f>
        <v>11816.714285714286</v>
      </c>
      <c r="W98" s="118">
        <v>0</v>
      </c>
      <c r="X98" s="118">
        <f>S98</f>
        <v>0</v>
      </c>
      <c r="Y98" s="118">
        <f t="shared" ref="Y98:Y114" si="102">X98-W98</f>
        <v>0</v>
      </c>
      <c r="Z98" s="118">
        <f t="shared" ref="Z98:Z114" si="103">S98-X98</f>
        <v>0</v>
      </c>
      <c r="AA98" s="137">
        <f>Z98</f>
        <v>0</v>
      </c>
      <c r="AB98" s="150">
        <f t="shared" ref="AB98:AB114" si="104">Z98-AA98</f>
        <v>0</v>
      </c>
      <c r="AC98" s="150"/>
      <c r="AD98" s="125">
        <v>0</v>
      </c>
      <c r="AE98" s="150">
        <f t="shared" ref="AE98:AE114" si="105">AB98-AD98</f>
        <v>0</v>
      </c>
      <c r="AF98" s="125">
        <v>0</v>
      </c>
      <c r="AG98" s="150">
        <f t="shared" ref="AG98:AG112" si="106">AD98-AF98</f>
        <v>0</v>
      </c>
      <c r="AH98" s="125">
        <v>0</v>
      </c>
      <c r="AI98" s="150">
        <f t="shared" ref="AI98:AI112" si="107">AF98-AH98</f>
        <v>0</v>
      </c>
      <c r="AJ98" s="125">
        <v>0</v>
      </c>
      <c r="AK98" s="150">
        <f t="shared" ref="AK98:AK112" si="108">AH98-AJ98</f>
        <v>0</v>
      </c>
    </row>
    <row r="99" spans="1:37" ht="45" outlineLevel="1" x14ac:dyDescent="0.25">
      <c r="A99" s="150">
        <f>A98+1</f>
        <v>2</v>
      </c>
      <c r="B99" s="163" t="s">
        <v>268</v>
      </c>
      <c r="C99" s="159" t="s">
        <v>420</v>
      </c>
      <c r="D99" s="172" t="s">
        <v>421</v>
      </c>
      <c r="E99" s="160">
        <v>40904</v>
      </c>
      <c r="F99" s="161">
        <v>1427264</v>
      </c>
      <c r="G99" s="121">
        <v>5</v>
      </c>
      <c r="H99" s="161" t="s">
        <v>274</v>
      </c>
      <c r="I99" s="121">
        <v>10</v>
      </c>
      <c r="J99" s="121">
        <f t="shared" si="94"/>
        <v>120</v>
      </c>
      <c r="K99" s="121">
        <f t="shared" si="95"/>
        <v>120</v>
      </c>
      <c r="L99" s="118">
        <v>78</v>
      </c>
      <c r="M99" s="162">
        <v>42</v>
      </c>
      <c r="N99" s="118">
        <f t="shared" si="96"/>
        <v>33982.476190476191</v>
      </c>
      <c r="O99" s="118">
        <f t="shared" si="97"/>
        <v>407789.71428571432</v>
      </c>
      <c r="P99" s="118"/>
      <c r="Q99" s="118">
        <f t="shared" si="98"/>
        <v>1427264</v>
      </c>
      <c r="R99" s="118">
        <f t="shared" ref="R99:R107" si="109">P99</f>
        <v>0</v>
      </c>
      <c r="S99" s="118">
        <f t="shared" si="99"/>
        <v>0</v>
      </c>
      <c r="T99" s="121">
        <f t="shared" si="100"/>
        <v>42</v>
      </c>
      <c r="U99" s="121"/>
      <c r="V99" s="118">
        <f t="shared" si="101"/>
        <v>33982.476190476191</v>
      </c>
      <c r="W99" s="118">
        <f>S99</f>
        <v>0</v>
      </c>
      <c r="X99" s="118">
        <f>V99*12*0</f>
        <v>0</v>
      </c>
      <c r="Y99" s="118">
        <f t="shared" si="102"/>
        <v>0</v>
      </c>
      <c r="Z99" s="118">
        <f t="shared" si="103"/>
        <v>0</v>
      </c>
      <c r="AA99" s="137">
        <f t="shared" ref="AA99:AA109" si="110">Z99</f>
        <v>0</v>
      </c>
      <c r="AB99" s="150">
        <f t="shared" si="104"/>
        <v>0</v>
      </c>
      <c r="AC99" s="150"/>
      <c r="AD99" s="125">
        <v>0</v>
      </c>
      <c r="AE99" s="150">
        <f t="shared" si="105"/>
        <v>0</v>
      </c>
      <c r="AF99" s="125">
        <v>0</v>
      </c>
      <c r="AG99" s="150">
        <f t="shared" si="106"/>
        <v>0</v>
      </c>
      <c r="AH99" s="125">
        <v>0</v>
      </c>
      <c r="AI99" s="150">
        <f t="shared" si="107"/>
        <v>0</v>
      </c>
      <c r="AJ99" s="125">
        <v>0</v>
      </c>
      <c r="AK99" s="150">
        <f t="shared" si="108"/>
        <v>0</v>
      </c>
    </row>
    <row r="100" spans="1:37" ht="45" outlineLevel="1" x14ac:dyDescent="0.25">
      <c r="A100" s="150">
        <f t="shared" ref="A100:A114" si="111">A99+1</f>
        <v>3</v>
      </c>
      <c r="B100" s="163" t="s">
        <v>268</v>
      </c>
      <c r="C100" s="159" t="s">
        <v>422</v>
      </c>
      <c r="D100" s="172" t="s">
        <v>423</v>
      </c>
      <c r="E100" s="160">
        <v>40904</v>
      </c>
      <c r="F100" s="161">
        <v>209801</v>
      </c>
      <c r="G100" s="121">
        <v>5</v>
      </c>
      <c r="H100" s="161" t="s">
        <v>274</v>
      </c>
      <c r="I100" s="121">
        <v>10</v>
      </c>
      <c r="J100" s="121">
        <f t="shared" si="94"/>
        <v>120</v>
      </c>
      <c r="K100" s="121">
        <f t="shared" si="95"/>
        <v>120</v>
      </c>
      <c r="L100" s="118">
        <v>78</v>
      </c>
      <c r="M100" s="162">
        <v>42</v>
      </c>
      <c r="N100" s="118">
        <f t="shared" si="96"/>
        <v>4995.2619047619046</v>
      </c>
      <c r="O100" s="118">
        <f t="shared" si="97"/>
        <v>59943.142857142855</v>
      </c>
      <c r="P100" s="118">
        <v>0.08</v>
      </c>
      <c r="Q100" s="118">
        <f t="shared" si="98"/>
        <v>209801</v>
      </c>
      <c r="R100" s="118">
        <f t="shared" si="109"/>
        <v>0.08</v>
      </c>
      <c r="S100" s="118">
        <f t="shared" si="99"/>
        <v>0</v>
      </c>
      <c r="T100" s="121">
        <f t="shared" si="100"/>
        <v>42</v>
      </c>
      <c r="U100" s="121"/>
      <c r="V100" s="118">
        <f t="shared" si="101"/>
        <v>4995.2619047619046</v>
      </c>
      <c r="W100" s="118">
        <f t="shared" ref="W100:W107" si="112">S100</f>
        <v>0</v>
      </c>
      <c r="X100" s="118">
        <f t="shared" ref="X100:X107" si="113">V100*12*0</f>
        <v>0</v>
      </c>
      <c r="Y100" s="118">
        <f t="shared" si="102"/>
        <v>0</v>
      </c>
      <c r="Z100" s="118">
        <f t="shared" si="103"/>
        <v>0</v>
      </c>
      <c r="AA100" s="137">
        <f t="shared" si="110"/>
        <v>0</v>
      </c>
      <c r="AB100" s="150">
        <f t="shared" si="104"/>
        <v>0</v>
      </c>
      <c r="AC100" s="150"/>
      <c r="AD100" s="125">
        <v>0</v>
      </c>
      <c r="AE100" s="150">
        <f t="shared" si="105"/>
        <v>0</v>
      </c>
      <c r="AF100" s="125">
        <v>0</v>
      </c>
      <c r="AG100" s="150">
        <f t="shared" si="106"/>
        <v>0</v>
      </c>
      <c r="AH100" s="125">
        <v>0</v>
      </c>
      <c r="AI100" s="150">
        <f t="shared" si="107"/>
        <v>0</v>
      </c>
      <c r="AJ100" s="125">
        <v>0</v>
      </c>
      <c r="AK100" s="150">
        <f t="shared" si="108"/>
        <v>0</v>
      </c>
    </row>
    <row r="101" spans="1:37" ht="45" outlineLevel="1" x14ac:dyDescent="0.25">
      <c r="A101" s="150">
        <f t="shared" si="111"/>
        <v>4</v>
      </c>
      <c r="B101" s="163" t="s">
        <v>268</v>
      </c>
      <c r="C101" s="159" t="s">
        <v>424</v>
      </c>
      <c r="D101" s="172" t="s">
        <v>425</v>
      </c>
      <c r="E101" s="160">
        <v>40904</v>
      </c>
      <c r="F101" s="161">
        <v>1030567</v>
      </c>
      <c r="G101" s="121">
        <v>5</v>
      </c>
      <c r="H101" s="161" t="s">
        <v>274</v>
      </c>
      <c r="I101" s="121">
        <v>10</v>
      </c>
      <c r="J101" s="121">
        <f t="shared" si="94"/>
        <v>120</v>
      </c>
      <c r="K101" s="121">
        <f t="shared" si="95"/>
        <v>120</v>
      </c>
      <c r="L101" s="118">
        <v>78</v>
      </c>
      <c r="M101" s="162">
        <v>42</v>
      </c>
      <c r="N101" s="118">
        <f t="shared" si="96"/>
        <v>24537.309523809523</v>
      </c>
      <c r="O101" s="118">
        <f t="shared" si="97"/>
        <v>294447.71428571426</v>
      </c>
      <c r="P101" s="118"/>
      <c r="Q101" s="118">
        <f t="shared" si="98"/>
        <v>1030567</v>
      </c>
      <c r="R101" s="118">
        <f t="shared" si="109"/>
        <v>0</v>
      </c>
      <c r="S101" s="118">
        <f t="shared" si="99"/>
        <v>0</v>
      </c>
      <c r="T101" s="121">
        <f t="shared" si="100"/>
        <v>42</v>
      </c>
      <c r="U101" s="121"/>
      <c r="V101" s="118">
        <f t="shared" si="101"/>
        <v>24537.309523809523</v>
      </c>
      <c r="W101" s="118">
        <f t="shared" si="112"/>
        <v>0</v>
      </c>
      <c r="X101" s="118">
        <f t="shared" si="113"/>
        <v>0</v>
      </c>
      <c r="Y101" s="118">
        <f t="shared" si="102"/>
        <v>0</v>
      </c>
      <c r="Z101" s="118">
        <f t="shared" si="103"/>
        <v>0</v>
      </c>
      <c r="AA101" s="137">
        <f t="shared" si="110"/>
        <v>0</v>
      </c>
      <c r="AB101" s="150">
        <f t="shared" si="104"/>
        <v>0</v>
      </c>
      <c r="AC101" s="150"/>
      <c r="AD101" s="125">
        <v>0</v>
      </c>
      <c r="AE101" s="150">
        <f t="shared" si="105"/>
        <v>0</v>
      </c>
      <c r="AF101" s="125">
        <v>0</v>
      </c>
      <c r="AG101" s="150">
        <f t="shared" si="106"/>
        <v>0</v>
      </c>
      <c r="AH101" s="125">
        <v>0</v>
      </c>
      <c r="AI101" s="150">
        <f t="shared" si="107"/>
        <v>0</v>
      </c>
      <c r="AJ101" s="125">
        <v>0</v>
      </c>
      <c r="AK101" s="150">
        <f t="shared" si="108"/>
        <v>0</v>
      </c>
    </row>
    <row r="102" spans="1:37" ht="45" outlineLevel="1" x14ac:dyDescent="0.25">
      <c r="A102" s="150">
        <f t="shared" si="111"/>
        <v>5</v>
      </c>
      <c r="B102" s="163" t="s">
        <v>268</v>
      </c>
      <c r="C102" s="159" t="s">
        <v>426</v>
      </c>
      <c r="D102" s="172" t="s">
        <v>427</v>
      </c>
      <c r="E102" s="160">
        <v>40904</v>
      </c>
      <c r="F102" s="161">
        <v>286504</v>
      </c>
      <c r="G102" s="121">
        <v>5</v>
      </c>
      <c r="H102" s="161" t="s">
        <v>274</v>
      </c>
      <c r="I102" s="121">
        <v>10</v>
      </c>
      <c r="J102" s="121">
        <f t="shared" si="94"/>
        <v>120</v>
      </c>
      <c r="K102" s="121">
        <f t="shared" si="95"/>
        <v>120</v>
      </c>
      <c r="L102" s="118">
        <v>78</v>
      </c>
      <c r="M102" s="162">
        <v>42</v>
      </c>
      <c r="N102" s="118">
        <f t="shared" si="96"/>
        <v>6821.5238095238092</v>
      </c>
      <c r="O102" s="118">
        <f t="shared" si="97"/>
        <v>81858.28571428571</v>
      </c>
      <c r="P102" s="118">
        <v>0.16</v>
      </c>
      <c r="Q102" s="118">
        <f t="shared" si="98"/>
        <v>286504</v>
      </c>
      <c r="R102" s="118">
        <f t="shared" si="109"/>
        <v>0.16</v>
      </c>
      <c r="S102" s="118">
        <f t="shared" si="99"/>
        <v>0</v>
      </c>
      <c r="T102" s="121">
        <f t="shared" si="100"/>
        <v>42</v>
      </c>
      <c r="U102" s="121"/>
      <c r="V102" s="118">
        <f t="shared" si="101"/>
        <v>6821.5238095238092</v>
      </c>
      <c r="W102" s="118">
        <f t="shared" si="112"/>
        <v>0</v>
      </c>
      <c r="X102" s="118">
        <f t="shared" si="113"/>
        <v>0</v>
      </c>
      <c r="Y102" s="118">
        <f t="shared" si="102"/>
        <v>0</v>
      </c>
      <c r="Z102" s="118">
        <f t="shared" si="103"/>
        <v>0</v>
      </c>
      <c r="AA102" s="137">
        <f t="shared" si="110"/>
        <v>0</v>
      </c>
      <c r="AB102" s="150">
        <f t="shared" si="104"/>
        <v>0</v>
      </c>
      <c r="AC102" s="150"/>
      <c r="AD102" s="125">
        <v>0</v>
      </c>
      <c r="AE102" s="150">
        <f t="shared" si="105"/>
        <v>0</v>
      </c>
      <c r="AF102" s="125">
        <v>0</v>
      </c>
      <c r="AG102" s="150">
        <f t="shared" si="106"/>
        <v>0</v>
      </c>
      <c r="AH102" s="125">
        <v>0</v>
      </c>
      <c r="AI102" s="150">
        <f t="shared" si="107"/>
        <v>0</v>
      </c>
      <c r="AJ102" s="125">
        <v>0</v>
      </c>
      <c r="AK102" s="150">
        <f t="shared" si="108"/>
        <v>0</v>
      </c>
    </row>
    <row r="103" spans="1:37" ht="45" outlineLevel="1" x14ac:dyDescent="0.25">
      <c r="A103" s="150">
        <f t="shared" si="111"/>
        <v>6</v>
      </c>
      <c r="B103" s="163" t="s">
        <v>268</v>
      </c>
      <c r="C103" s="159" t="s">
        <v>428</v>
      </c>
      <c r="D103" s="172" t="s">
        <v>429</v>
      </c>
      <c r="E103" s="160">
        <v>40904</v>
      </c>
      <c r="F103" s="161">
        <v>1712265</v>
      </c>
      <c r="G103" s="121">
        <v>5</v>
      </c>
      <c r="H103" s="161" t="s">
        <v>274</v>
      </c>
      <c r="I103" s="121">
        <v>10</v>
      </c>
      <c r="J103" s="121">
        <f t="shared" si="94"/>
        <v>120</v>
      </c>
      <c r="K103" s="121">
        <f t="shared" si="95"/>
        <v>132</v>
      </c>
      <c r="L103" s="118">
        <v>78</v>
      </c>
      <c r="M103" s="162">
        <v>54</v>
      </c>
      <c r="N103" s="118">
        <f t="shared" si="96"/>
        <v>31708.611111111109</v>
      </c>
      <c r="O103" s="118">
        <f t="shared" si="97"/>
        <v>380503.33333333331</v>
      </c>
      <c r="P103" s="118">
        <v>380503.38</v>
      </c>
      <c r="Q103" s="118">
        <f t="shared" si="98"/>
        <v>1712265</v>
      </c>
      <c r="R103" s="118">
        <f t="shared" si="109"/>
        <v>380503.38</v>
      </c>
      <c r="S103" s="118">
        <f t="shared" si="99"/>
        <v>0</v>
      </c>
      <c r="T103" s="121">
        <f t="shared" si="100"/>
        <v>42</v>
      </c>
      <c r="U103" s="121"/>
      <c r="V103" s="118">
        <f t="shared" si="101"/>
        <v>40768.214285714283</v>
      </c>
      <c r="W103" s="118">
        <f t="shared" si="112"/>
        <v>0</v>
      </c>
      <c r="X103" s="118">
        <f t="shared" si="113"/>
        <v>0</v>
      </c>
      <c r="Y103" s="118">
        <f t="shared" si="102"/>
        <v>0</v>
      </c>
      <c r="Z103" s="118">
        <f t="shared" si="103"/>
        <v>0</v>
      </c>
      <c r="AA103" s="137">
        <f t="shared" si="110"/>
        <v>0</v>
      </c>
      <c r="AB103" s="150">
        <f t="shared" si="104"/>
        <v>0</v>
      </c>
      <c r="AC103" s="150"/>
      <c r="AD103" s="125">
        <v>0</v>
      </c>
      <c r="AE103" s="150">
        <f t="shared" si="105"/>
        <v>0</v>
      </c>
      <c r="AF103" s="125">
        <v>0</v>
      </c>
      <c r="AG103" s="150">
        <f t="shared" si="106"/>
        <v>0</v>
      </c>
      <c r="AH103" s="125">
        <v>0</v>
      </c>
      <c r="AI103" s="150">
        <f t="shared" si="107"/>
        <v>0</v>
      </c>
      <c r="AJ103" s="125">
        <v>0</v>
      </c>
      <c r="AK103" s="150">
        <f t="shared" si="108"/>
        <v>0</v>
      </c>
    </row>
    <row r="104" spans="1:37" ht="45" outlineLevel="1" x14ac:dyDescent="0.25">
      <c r="A104" s="150">
        <f t="shared" si="111"/>
        <v>7</v>
      </c>
      <c r="B104" s="163" t="s">
        <v>268</v>
      </c>
      <c r="C104" s="159" t="s">
        <v>430</v>
      </c>
      <c r="D104" s="172" t="s">
        <v>431</v>
      </c>
      <c r="E104" s="160">
        <v>40904</v>
      </c>
      <c r="F104" s="161">
        <v>625341</v>
      </c>
      <c r="G104" s="121">
        <v>5</v>
      </c>
      <c r="H104" s="161" t="s">
        <v>274</v>
      </c>
      <c r="I104" s="121">
        <v>10</v>
      </c>
      <c r="J104" s="121">
        <f t="shared" si="94"/>
        <v>120</v>
      </c>
      <c r="K104" s="121">
        <f t="shared" si="95"/>
        <v>120</v>
      </c>
      <c r="L104" s="118">
        <v>78</v>
      </c>
      <c r="M104" s="162">
        <v>42</v>
      </c>
      <c r="N104" s="118">
        <f t="shared" si="96"/>
        <v>14889.071428571429</v>
      </c>
      <c r="O104" s="118">
        <f t="shared" si="97"/>
        <v>178668.85714285716</v>
      </c>
      <c r="P104" s="118">
        <v>0.06</v>
      </c>
      <c r="Q104" s="118">
        <f t="shared" si="98"/>
        <v>625341</v>
      </c>
      <c r="R104" s="118">
        <f t="shared" si="109"/>
        <v>0.06</v>
      </c>
      <c r="S104" s="118">
        <f t="shared" si="99"/>
        <v>0</v>
      </c>
      <c r="T104" s="121">
        <f t="shared" si="100"/>
        <v>42</v>
      </c>
      <c r="U104" s="121"/>
      <c r="V104" s="118">
        <f t="shared" si="101"/>
        <v>14889.071428571429</v>
      </c>
      <c r="W104" s="118">
        <f t="shared" si="112"/>
        <v>0</v>
      </c>
      <c r="X104" s="118">
        <f t="shared" si="113"/>
        <v>0</v>
      </c>
      <c r="Y104" s="118">
        <f t="shared" si="102"/>
        <v>0</v>
      </c>
      <c r="Z104" s="118">
        <f t="shared" si="103"/>
        <v>0</v>
      </c>
      <c r="AA104" s="137">
        <f t="shared" si="110"/>
        <v>0</v>
      </c>
      <c r="AB104" s="150">
        <f t="shared" si="104"/>
        <v>0</v>
      </c>
      <c r="AC104" s="150"/>
      <c r="AD104" s="125">
        <v>0</v>
      </c>
      <c r="AE104" s="150">
        <f t="shared" si="105"/>
        <v>0</v>
      </c>
      <c r="AF104" s="125">
        <v>0</v>
      </c>
      <c r="AG104" s="150">
        <f t="shared" si="106"/>
        <v>0</v>
      </c>
      <c r="AH104" s="125">
        <v>0</v>
      </c>
      <c r="AI104" s="150">
        <f t="shared" si="107"/>
        <v>0</v>
      </c>
      <c r="AJ104" s="125">
        <v>0</v>
      </c>
      <c r="AK104" s="150">
        <f t="shared" si="108"/>
        <v>0</v>
      </c>
    </row>
    <row r="105" spans="1:37" ht="45" outlineLevel="1" x14ac:dyDescent="0.25">
      <c r="A105" s="150">
        <f t="shared" si="111"/>
        <v>8</v>
      </c>
      <c r="B105" s="163" t="s">
        <v>268</v>
      </c>
      <c r="C105" s="159" t="s">
        <v>432</v>
      </c>
      <c r="D105" s="172" t="s">
        <v>433</v>
      </c>
      <c r="E105" s="160">
        <v>40904</v>
      </c>
      <c r="F105" s="161">
        <v>1449541</v>
      </c>
      <c r="G105" s="121">
        <v>5</v>
      </c>
      <c r="H105" s="161" t="s">
        <v>274</v>
      </c>
      <c r="I105" s="121">
        <v>10</v>
      </c>
      <c r="J105" s="121">
        <f t="shared" si="94"/>
        <v>120</v>
      </c>
      <c r="K105" s="121">
        <f t="shared" si="95"/>
        <v>132</v>
      </c>
      <c r="L105" s="118">
        <v>78</v>
      </c>
      <c r="M105" s="162">
        <v>54</v>
      </c>
      <c r="N105" s="118">
        <f t="shared" si="96"/>
        <v>26843.35185185185</v>
      </c>
      <c r="O105" s="118">
        <f t="shared" si="97"/>
        <v>322120.22222222219</v>
      </c>
      <c r="P105" s="118">
        <v>322120.3</v>
      </c>
      <c r="Q105" s="118">
        <f t="shared" si="98"/>
        <v>1449541</v>
      </c>
      <c r="R105" s="118">
        <f t="shared" si="109"/>
        <v>322120.3</v>
      </c>
      <c r="S105" s="118">
        <f t="shared" si="99"/>
        <v>0</v>
      </c>
      <c r="T105" s="121">
        <f t="shared" si="100"/>
        <v>42</v>
      </c>
      <c r="U105" s="121"/>
      <c r="V105" s="118">
        <f t="shared" si="101"/>
        <v>34512.880952380954</v>
      </c>
      <c r="W105" s="118">
        <f t="shared" si="112"/>
        <v>0</v>
      </c>
      <c r="X105" s="118">
        <f t="shared" si="113"/>
        <v>0</v>
      </c>
      <c r="Y105" s="118">
        <f t="shared" si="102"/>
        <v>0</v>
      </c>
      <c r="Z105" s="118">
        <f t="shared" si="103"/>
        <v>0</v>
      </c>
      <c r="AA105" s="137">
        <f t="shared" si="110"/>
        <v>0</v>
      </c>
      <c r="AB105" s="150">
        <f t="shared" si="104"/>
        <v>0</v>
      </c>
      <c r="AC105" s="150"/>
      <c r="AD105" s="125">
        <v>0</v>
      </c>
      <c r="AE105" s="150">
        <f t="shared" si="105"/>
        <v>0</v>
      </c>
      <c r="AF105" s="125">
        <v>0</v>
      </c>
      <c r="AG105" s="150">
        <f t="shared" si="106"/>
        <v>0</v>
      </c>
      <c r="AH105" s="125">
        <v>0</v>
      </c>
      <c r="AI105" s="150">
        <f t="shared" si="107"/>
        <v>0</v>
      </c>
      <c r="AJ105" s="125">
        <v>0</v>
      </c>
      <c r="AK105" s="150">
        <f t="shared" si="108"/>
        <v>0</v>
      </c>
    </row>
    <row r="106" spans="1:37" ht="45" outlineLevel="1" x14ac:dyDescent="0.25">
      <c r="A106" s="150">
        <f t="shared" si="111"/>
        <v>9</v>
      </c>
      <c r="B106" s="163" t="s">
        <v>268</v>
      </c>
      <c r="C106" s="159" t="s">
        <v>434</v>
      </c>
      <c r="D106" s="172" t="s">
        <v>435</v>
      </c>
      <c r="E106" s="160">
        <v>40904</v>
      </c>
      <c r="F106" s="161">
        <v>1449541</v>
      </c>
      <c r="G106" s="121">
        <v>5</v>
      </c>
      <c r="H106" s="161" t="s">
        <v>274</v>
      </c>
      <c r="I106" s="121">
        <v>10</v>
      </c>
      <c r="J106" s="121">
        <f t="shared" si="94"/>
        <v>120</v>
      </c>
      <c r="K106" s="121">
        <f t="shared" si="95"/>
        <v>132</v>
      </c>
      <c r="L106" s="121">
        <v>78</v>
      </c>
      <c r="M106" s="162">
        <v>54</v>
      </c>
      <c r="N106" s="118">
        <f t="shared" si="96"/>
        <v>26843.35185185185</v>
      </c>
      <c r="O106" s="118">
        <f t="shared" si="97"/>
        <v>322120.22222222219</v>
      </c>
      <c r="P106" s="118">
        <v>322120.3</v>
      </c>
      <c r="Q106" s="118">
        <f t="shared" si="98"/>
        <v>1449541</v>
      </c>
      <c r="R106" s="118">
        <f t="shared" si="109"/>
        <v>322120.3</v>
      </c>
      <c r="S106" s="118">
        <f t="shared" si="99"/>
        <v>0</v>
      </c>
      <c r="T106" s="121">
        <f t="shared" si="100"/>
        <v>42</v>
      </c>
      <c r="U106" s="121"/>
      <c r="V106" s="118">
        <f t="shared" si="101"/>
        <v>34512.880952380954</v>
      </c>
      <c r="W106" s="118">
        <f t="shared" si="112"/>
        <v>0</v>
      </c>
      <c r="X106" s="118">
        <f t="shared" si="113"/>
        <v>0</v>
      </c>
      <c r="Y106" s="118">
        <f t="shared" si="102"/>
        <v>0</v>
      </c>
      <c r="Z106" s="118">
        <f t="shared" si="103"/>
        <v>0</v>
      </c>
      <c r="AA106" s="137">
        <f t="shared" si="110"/>
        <v>0</v>
      </c>
      <c r="AB106" s="150">
        <f t="shared" si="104"/>
        <v>0</v>
      </c>
      <c r="AC106" s="150"/>
      <c r="AD106" s="125">
        <v>0</v>
      </c>
      <c r="AE106" s="150">
        <f t="shared" si="105"/>
        <v>0</v>
      </c>
      <c r="AF106" s="125">
        <v>0</v>
      </c>
      <c r="AG106" s="150">
        <f t="shared" si="106"/>
        <v>0</v>
      </c>
      <c r="AH106" s="125">
        <v>0</v>
      </c>
      <c r="AI106" s="150">
        <f t="shared" si="107"/>
        <v>0</v>
      </c>
      <c r="AJ106" s="125">
        <v>0</v>
      </c>
      <c r="AK106" s="150">
        <f t="shared" si="108"/>
        <v>0</v>
      </c>
    </row>
    <row r="107" spans="1:37" ht="45" outlineLevel="1" x14ac:dyDescent="0.25">
      <c r="A107" s="150">
        <f t="shared" si="111"/>
        <v>10</v>
      </c>
      <c r="B107" s="163" t="s">
        <v>268</v>
      </c>
      <c r="C107" s="164" t="s">
        <v>436</v>
      </c>
      <c r="D107" s="172" t="s">
        <v>437</v>
      </c>
      <c r="E107" s="160">
        <v>41554</v>
      </c>
      <c r="F107" s="161">
        <v>302624</v>
      </c>
      <c r="G107" s="121">
        <v>5</v>
      </c>
      <c r="H107" s="161" t="s">
        <v>274</v>
      </c>
      <c r="I107" s="121">
        <v>10</v>
      </c>
      <c r="J107" s="121">
        <f t="shared" si="94"/>
        <v>120</v>
      </c>
      <c r="K107" s="121">
        <f t="shared" si="95"/>
        <v>85</v>
      </c>
      <c r="L107" s="121">
        <v>56</v>
      </c>
      <c r="M107" s="162">
        <v>29</v>
      </c>
      <c r="N107" s="118">
        <f t="shared" si="96"/>
        <v>10435.310344827587</v>
      </c>
      <c r="O107" s="118">
        <f t="shared" si="97"/>
        <v>125223.72413793104</v>
      </c>
      <c r="P107" s="118"/>
      <c r="Q107" s="118">
        <f t="shared" si="98"/>
        <v>302624</v>
      </c>
      <c r="R107" s="118">
        <f t="shared" si="109"/>
        <v>0</v>
      </c>
      <c r="S107" s="118">
        <f t="shared" si="99"/>
        <v>0</v>
      </c>
      <c r="T107" s="121">
        <f t="shared" si="100"/>
        <v>64</v>
      </c>
      <c r="U107" s="121"/>
      <c r="V107" s="118">
        <f t="shared" si="101"/>
        <v>4728.5</v>
      </c>
      <c r="W107" s="118">
        <f t="shared" si="112"/>
        <v>0</v>
      </c>
      <c r="X107" s="118">
        <f t="shared" si="113"/>
        <v>0</v>
      </c>
      <c r="Y107" s="118">
        <f t="shared" si="102"/>
        <v>0</v>
      </c>
      <c r="Z107" s="118">
        <f t="shared" si="103"/>
        <v>0</v>
      </c>
      <c r="AA107" s="137">
        <f t="shared" si="110"/>
        <v>0</v>
      </c>
      <c r="AB107" s="150">
        <f t="shared" si="104"/>
        <v>0</v>
      </c>
      <c r="AC107" s="150"/>
      <c r="AD107" s="125">
        <v>0</v>
      </c>
      <c r="AE107" s="150">
        <f t="shared" si="105"/>
        <v>0</v>
      </c>
      <c r="AF107" s="125">
        <v>0</v>
      </c>
      <c r="AG107" s="150">
        <f t="shared" si="106"/>
        <v>0</v>
      </c>
      <c r="AH107" s="125">
        <v>0</v>
      </c>
      <c r="AI107" s="150">
        <f t="shared" si="107"/>
        <v>0</v>
      </c>
      <c r="AJ107" s="125">
        <v>0</v>
      </c>
      <c r="AK107" s="150">
        <f t="shared" si="108"/>
        <v>0</v>
      </c>
    </row>
    <row r="108" spans="1:37" ht="75" outlineLevel="1" x14ac:dyDescent="0.25">
      <c r="A108" s="150">
        <f>A107+1</f>
        <v>11</v>
      </c>
      <c r="B108" s="163" t="s">
        <v>290</v>
      </c>
      <c r="C108" s="159" t="s">
        <v>438</v>
      </c>
      <c r="D108" s="172" t="s">
        <v>439</v>
      </c>
      <c r="E108" s="160">
        <v>41554</v>
      </c>
      <c r="F108" s="161">
        <v>67295</v>
      </c>
      <c r="G108" s="121">
        <v>5</v>
      </c>
      <c r="H108" s="161" t="s">
        <v>274</v>
      </c>
      <c r="I108" s="121">
        <v>10</v>
      </c>
      <c r="J108" s="121">
        <f t="shared" si="94"/>
        <v>120</v>
      </c>
      <c r="K108" s="121">
        <f t="shared" si="95"/>
        <v>120</v>
      </c>
      <c r="L108" s="121">
        <v>56</v>
      </c>
      <c r="M108" s="162">
        <v>64</v>
      </c>
      <c r="N108" s="118">
        <f t="shared" si="96"/>
        <v>1051.484375</v>
      </c>
      <c r="O108" s="118">
        <f t="shared" si="97"/>
        <v>12617.8125</v>
      </c>
      <c r="P108" s="118">
        <v>23132.84</v>
      </c>
      <c r="Q108" s="118">
        <f t="shared" si="98"/>
        <v>67295</v>
      </c>
      <c r="R108" s="118">
        <f>O108</f>
        <v>12617.8125</v>
      </c>
      <c r="S108" s="118">
        <f t="shared" si="99"/>
        <v>10515.0275</v>
      </c>
      <c r="T108" s="121">
        <f t="shared" si="100"/>
        <v>64</v>
      </c>
      <c r="U108" s="121"/>
      <c r="V108" s="118">
        <f t="shared" si="101"/>
        <v>1051.484375</v>
      </c>
      <c r="W108" s="118">
        <f>S108</f>
        <v>10515.0275</v>
      </c>
      <c r="X108" s="118">
        <f>S108</f>
        <v>10515.0275</v>
      </c>
      <c r="Y108" s="118">
        <f t="shared" si="102"/>
        <v>0</v>
      </c>
      <c r="Z108" s="118">
        <f t="shared" si="103"/>
        <v>0</v>
      </c>
      <c r="AA108" s="137">
        <f t="shared" si="110"/>
        <v>0</v>
      </c>
      <c r="AB108" s="150">
        <f t="shared" si="104"/>
        <v>0</v>
      </c>
      <c r="AC108" s="150"/>
      <c r="AD108" s="125">
        <v>0</v>
      </c>
      <c r="AE108" s="150">
        <f t="shared" si="105"/>
        <v>0</v>
      </c>
      <c r="AF108" s="125">
        <v>0</v>
      </c>
      <c r="AG108" s="150">
        <f t="shared" si="106"/>
        <v>0</v>
      </c>
      <c r="AH108" s="125">
        <v>0</v>
      </c>
      <c r="AI108" s="150">
        <f t="shared" si="107"/>
        <v>0</v>
      </c>
      <c r="AJ108" s="125">
        <v>0</v>
      </c>
      <c r="AK108" s="150">
        <f t="shared" si="108"/>
        <v>0</v>
      </c>
    </row>
    <row r="109" spans="1:37" ht="45" outlineLevel="1" x14ac:dyDescent="0.25">
      <c r="A109" s="150">
        <f t="shared" si="111"/>
        <v>12</v>
      </c>
      <c r="B109" s="163" t="s">
        <v>287</v>
      </c>
      <c r="C109" s="159" t="s">
        <v>440</v>
      </c>
      <c r="D109" s="172" t="s">
        <v>441</v>
      </c>
      <c r="E109" s="160">
        <v>41554</v>
      </c>
      <c r="F109" s="161">
        <v>1920296</v>
      </c>
      <c r="G109" s="121">
        <v>5</v>
      </c>
      <c r="H109" s="161" t="s">
        <v>274</v>
      </c>
      <c r="I109" s="121">
        <v>10</v>
      </c>
      <c r="J109" s="121">
        <f t="shared" si="94"/>
        <v>120</v>
      </c>
      <c r="K109" s="121">
        <f t="shared" si="95"/>
        <v>120</v>
      </c>
      <c r="L109" s="121">
        <v>56</v>
      </c>
      <c r="M109" s="162">
        <v>64</v>
      </c>
      <c r="N109" s="118">
        <f t="shared" si="96"/>
        <v>30004.625</v>
      </c>
      <c r="O109" s="118">
        <f t="shared" si="97"/>
        <v>360055.5</v>
      </c>
      <c r="P109" s="118">
        <v>660101.54</v>
      </c>
      <c r="Q109" s="118">
        <f t="shared" si="98"/>
        <v>1920296</v>
      </c>
      <c r="R109" s="118">
        <f t="shared" ref="R109:R114" si="114">O109</f>
        <v>360055.5</v>
      </c>
      <c r="S109" s="118">
        <f t="shared" si="99"/>
        <v>300046.04000000004</v>
      </c>
      <c r="T109" s="121">
        <f t="shared" si="100"/>
        <v>64</v>
      </c>
      <c r="U109" s="121"/>
      <c r="V109" s="118">
        <f t="shared" si="101"/>
        <v>30004.625</v>
      </c>
      <c r="W109" s="118">
        <f>S109</f>
        <v>300046.04000000004</v>
      </c>
      <c r="X109" s="118">
        <f>W109</f>
        <v>300046.04000000004</v>
      </c>
      <c r="Y109" s="118">
        <f t="shared" si="102"/>
        <v>0</v>
      </c>
      <c r="Z109" s="118">
        <f t="shared" si="103"/>
        <v>0</v>
      </c>
      <c r="AA109" s="137">
        <f t="shared" si="110"/>
        <v>0</v>
      </c>
      <c r="AB109" s="150">
        <f t="shared" si="104"/>
        <v>0</v>
      </c>
      <c r="AC109" s="150"/>
      <c r="AD109" s="125">
        <v>0</v>
      </c>
      <c r="AE109" s="150">
        <f t="shared" si="105"/>
        <v>0</v>
      </c>
      <c r="AF109" s="125">
        <v>0</v>
      </c>
      <c r="AG109" s="150">
        <f t="shared" si="106"/>
        <v>0</v>
      </c>
      <c r="AH109" s="125">
        <v>0</v>
      </c>
      <c r="AI109" s="150">
        <f t="shared" si="107"/>
        <v>0</v>
      </c>
      <c r="AJ109" s="125">
        <v>0</v>
      </c>
      <c r="AK109" s="150">
        <f t="shared" si="108"/>
        <v>0</v>
      </c>
    </row>
    <row r="110" spans="1:37" ht="75" outlineLevel="1" x14ac:dyDescent="0.25">
      <c r="A110" s="150">
        <f t="shared" si="111"/>
        <v>13</v>
      </c>
      <c r="B110" s="163" t="s">
        <v>290</v>
      </c>
      <c r="C110" s="164" t="s">
        <v>442</v>
      </c>
      <c r="D110" s="172" t="s">
        <v>443</v>
      </c>
      <c r="E110" s="160">
        <v>41554</v>
      </c>
      <c r="F110" s="161">
        <v>12342</v>
      </c>
      <c r="G110" s="121">
        <v>6</v>
      </c>
      <c r="H110" s="161" t="s">
        <v>308</v>
      </c>
      <c r="I110" s="121">
        <v>15</v>
      </c>
      <c r="J110" s="121">
        <f t="shared" si="94"/>
        <v>180</v>
      </c>
      <c r="K110" s="121">
        <f t="shared" si="95"/>
        <v>121</v>
      </c>
      <c r="L110" s="121">
        <v>56</v>
      </c>
      <c r="M110" s="162">
        <v>65</v>
      </c>
      <c r="N110" s="118">
        <f t="shared" si="96"/>
        <v>189.87692307692308</v>
      </c>
      <c r="O110" s="118">
        <f t="shared" si="97"/>
        <v>2278.523076923077</v>
      </c>
      <c r="P110" s="118">
        <v>4367.04</v>
      </c>
      <c r="Q110" s="118">
        <f t="shared" si="98"/>
        <v>12342</v>
      </c>
      <c r="R110" s="118">
        <f t="shared" si="114"/>
        <v>2278.523076923077</v>
      </c>
      <c r="S110" s="118">
        <f t="shared" si="99"/>
        <v>2088.5169230769229</v>
      </c>
      <c r="T110" s="121">
        <f t="shared" si="100"/>
        <v>124</v>
      </c>
      <c r="U110" s="121"/>
      <c r="V110" s="118">
        <f t="shared" si="101"/>
        <v>99.532258064516128</v>
      </c>
      <c r="W110" s="118">
        <f>S110</f>
        <v>2088.5169230769229</v>
      </c>
      <c r="X110" s="118">
        <f>V110*12</f>
        <v>1194.3870967741937</v>
      </c>
      <c r="Y110" s="118">
        <f t="shared" si="102"/>
        <v>-894.12982630272927</v>
      </c>
      <c r="Z110" s="118">
        <f t="shared" si="103"/>
        <v>894.12982630272927</v>
      </c>
      <c r="AA110" s="169">
        <f>Z110</f>
        <v>894.12982630272927</v>
      </c>
      <c r="AB110" s="150">
        <f t="shared" si="104"/>
        <v>0</v>
      </c>
      <c r="AC110" s="150"/>
      <c r="AD110" s="125">
        <v>0</v>
      </c>
      <c r="AE110" s="150">
        <f t="shared" si="105"/>
        <v>0</v>
      </c>
      <c r="AF110" s="125">
        <v>0</v>
      </c>
      <c r="AG110" s="150">
        <f t="shared" si="106"/>
        <v>0</v>
      </c>
      <c r="AH110" s="125">
        <v>0</v>
      </c>
      <c r="AI110" s="150">
        <f t="shared" si="107"/>
        <v>0</v>
      </c>
      <c r="AJ110" s="125">
        <v>0</v>
      </c>
      <c r="AK110" s="150">
        <f t="shared" si="108"/>
        <v>0</v>
      </c>
    </row>
    <row r="111" spans="1:37" ht="90" outlineLevel="1" x14ac:dyDescent="0.25">
      <c r="A111" s="150">
        <f t="shared" si="111"/>
        <v>14</v>
      </c>
      <c r="B111" s="163" t="s">
        <v>290</v>
      </c>
      <c r="C111" s="164" t="s">
        <v>444</v>
      </c>
      <c r="D111" s="172" t="s">
        <v>445</v>
      </c>
      <c r="E111" s="160">
        <v>41554</v>
      </c>
      <c r="F111" s="161">
        <v>105188</v>
      </c>
      <c r="G111" s="121">
        <v>6</v>
      </c>
      <c r="H111" s="161" t="s">
        <v>308</v>
      </c>
      <c r="I111" s="121">
        <v>15</v>
      </c>
      <c r="J111" s="121">
        <f t="shared" si="94"/>
        <v>180</v>
      </c>
      <c r="K111" s="121">
        <f t="shared" si="95"/>
        <v>121</v>
      </c>
      <c r="L111" s="121">
        <v>56</v>
      </c>
      <c r="M111" s="162">
        <v>65</v>
      </c>
      <c r="N111" s="118">
        <f t="shared" si="96"/>
        <v>1618.2769230769231</v>
      </c>
      <c r="O111" s="118">
        <f t="shared" si="97"/>
        <v>19419.323076923079</v>
      </c>
      <c r="P111" s="118">
        <v>37220.239999999998</v>
      </c>
      <c r="Q111" s="118">
        <f t="shared" si="98"/>
        <v>105188</v>
      </c>
      <c r="R111" s="118">
        <f t="shared" si="114"/>
        <v>19419.323076923079</v>
      </c>
      <c r="S111" s="118">
        <f t="shared" si="99"/>
        <v>17800.916923076918</v>
      </c>
      <c r="T111" s="121">
        <f t="shared" si="100"/>
        <v>124</v>
      </c>
      <c r="U111" s="121"/>
      <c r="V111" s="118">
        <f t="shared" si="101"/>
        <v>848.29032258064512</v>
      </c>
      <c r="W111" s="118">
        <f>S111</f>
        <v>17800.916923076918</v>
      </c>
      <c r="X111" s="118">
        <f>V111*12</f>
        <v>10179.483870967742</v>
      </c>
      <c r="Y111" s="118">
        <f t="shared" si="102"/>
        <v>-7621.4330521091761</v>
      </c>
      <c r="Z111" s="118">
        <f t="shared" si="103"/>
        <v>7621.4330521091761</v>
      </c>
      <c r="AA111" s="169">
        <f>Z111</f>
        <v>7621.4330521091761</v>
      </c>
      <c r="AB111" s="150">
        <f t="shared" si="104"/>
        <v>0</v>
      </c>
      <c r="AC111" s="150"/>
      <c r="AD111" s="125">
        <v>0</v>
      </c>
      <c r="AE111" s="150">
        <f t="shared" si="105"/>
        <v>0</v>
      </c>
      <c r="AF111" s="125">
        <v>0</v>
      </c>
      <c r="AG111" s="150">
        <f t="shared" si="106"/>
        <v>0</v>
      </c>
      <c r="AH111" s="125">
        <v>0</v>
      </c>
      <c r="AI111" s="150">
        <f t="shared" si="107"/>
        <v>0</v>
      </c>
      <c r="AJ111" s="125">
        <v>0</v>
      </c>
      <c r="AK111" s="150">
        <f t="shared" si="108"/>
        <v>0</v>
      </c>
    </row>
    <row r="112" spans="1:37" ht="90" outlineLevel="1" x14ac:dyDescent="0.25">
      <c r="A112" s="150">
        <f t="shared" si="111"/>
        <v>15</v>
      </c>
      <c r="B112" s="163" t="s">
        <v>290</v>
      </c>
      <c r="C112" s="164" t="s">
        <v>446</v>
      </c>
      <c r="D112" s="172" t="s">
        <v>447</v>
      </c>
      <c r="E112" s="160">
        <v>41554</v>
      </c>
      <c r="F112" s="161">
        <v>1055624</v>
      </c>
      <c r="G112" s="121">
        <v>6</v>
      </c>
      <c r="H112" s="161" t="s">
        <v>308</v>
      </c>
      <c r="I112" s="121">
        <v>15</v>
      </c>
      <c r="J112" s="121">
        <f t="shared" si="94"/>
        <v>180</v>
      </c>
      <c r="K112" s="121">
        <f t="shared" si="95"/>
        <v>121</v>
      </c>
      <c r="L112" s="121">
        <v>56</v>
      </c>
      <c r="M112" s="162">
        <v>65</v>
      </c>
      <c r="N112" s="118">
        <f t="shared" si="96"/>
        <v>16240.369230769231</v>
      </c>
      <c r="O112" s="118">
        <f t="shared" si="97"/>
        <v>194884.43076923076</v>
      </c>
      <c r="P112" s="118">
        <v>373528.46</v>
      </c>
      <c r="Q112" s="118">
        <f t="shared" si="98"/>
        <v>1055624</v>
      </c>
      <c r="R112" s="118">
        <f t="shared" si="114"/>
        <v>194884.43076923076</v>
      </c>
      <c r="S112" s="118">
        <f t="shared" si="99"/>
        <v>178644.02923076926</v>
      </c>
      <c r="T112" s="121">
        <f t="shared" si="100"/>
        <v>124</v>
      </c>
      <c r="U112" s="121"/>
      <c r="V112" s="118">
        <f t="shared" si="101"/>
        <v>8513.0967741935492</v>
      </c>
      <c r="W112" s="118">
        <f>S112</f>
        <v>178644.02923076926</v>
      </c>
      <c r="X112" s="118">
        <f>V112*12</f>
        <v>102157.16129032259</v>
      </c>
      <c r="Y112" s="118">
        <f t="shared" si="102"/>
        <v>-76486.867940446667</v>
      </c>
      <c r="Z112" s="118">
        <f t="shared" si="103"/>
        <v>76486.867940446667</v>
      </c>
      <c r="AA112" s="169">
        <f>Z112</f>
        <v>76486.867940446667</v>
      </c>
      <c r="AB112" s="150">
        <f t="shared" si="104"/>
        <v>0</v>
      </c>
      <c r="AC112" s="150"/>
      <c r="AD112" s="125">
        <v>0</v>
      </c>
      <c r="AE112" s="150">
        <f t="shared" si="105"/>
        <v>0</v>
      </c>
      <c r="AF112" s="125">
        <v>0</v>
      </c>
      <c r="AG112" s="150">
        <f t="shared" si="106"/>
        <v>0</v>
      </c>
      <c r="AH112" s="125">
        <v>0</v>
      </c>
      <c r="AI112" s="150">
        <f t="shared" si="107"/>
        <v>0</v>
      </c>
      <c r="AJ112" s="125">
        <v>0</v>
      </c>
      <c r="AK112" s="150">
        <f t="shared" si="108"/>
        <v>0</v>
      </c>
    </row>
    <row r="113" spans="1:37" ht="90" outlineLevel="1" x14ac:dyDescent="0.25">
      <c r="A113" s="150">
        <f t="shared" si="111"/>
        <v>16</v>
      </c>
      <c r="B113" s="163" t="s">
        <v>290</v>
      </c>
      <c r="C113" s="164" t="s">
        <v>448</v>
      </c>
      <c r="D113" s="172" t="s">
        <v>449</v>
      </c>
      <c r="E113" s="160">
        <v>41554</v>
      </c>
      <c r="F113" s="161">
        <v>81443</v>
      </c>
      <c r="G113" s="121">
        <v>7</v>
      </c>
      <c r="H113" s="161" t="s">
        <v>317</v>
      </c>
      <c r="I113" s="121">
        <v>20</v>
      </c>
      <c r="J113" s="121">
        <f t="shared" si="94"/>
        <v>240</v>
      </c>
      <c r="K113" s="121">
        <f t="shared" si="95"/>
        <v>181</v>
      </c>
      <c r="L113" s="121">
        <v>56</v>
      </c>
      <c r="M113" s="162">
        <v>125</v>
      </c>
      <c r="N113" s="118">
        <f t="shared" si="96"/>
        <v>651.54399999999998</v>
      </c>
      <c r="O113" s="118">
        <f t="shared" si="97"/>
        <v>7818.5280000000002</v>
      </c>
      <c r="P113" s="118">
        <v>54078.32</v>
      </c>
      <c r="Q113" s="118">
        <f t="shared" si="98"/>
        <v>81443</v>
      </c>
      <c r="R113" s="118">
        <f t="shared" si="114"/>
        <v>7818.5280000000002</v>
      </c>
      <c r="S113" s="118">
        <f t="shared" si="99"/>
        <v>46259.792000000001</v>
      </c>
      <c r="T113" s="121">
        <f t="shared" si="100"/>
        <v>184</v>
      </c>
      <c r="U113" s="121"/>
      <c r="V113" s="118">
        <f t="shared" si="101"/>
        <v>442.625</v>
      </c>
      <c r="W113" s="118">
        <f>R113</f>
        <v>7818.5280000000002</v>
      </c>
      <c r="X113" s="118">
        <f>V113*12</f>
        <v>5311.5</v>
      </c>
      <c r="Y113" s="118">
        <f t="shared" si="102"/>
        <v>-2507.0280000000002</v>
      </c>
      <c r="Z113" s="118">
        <f t="shared" si="103"/>
        <v>40948.292000000001</v>
      </c>
      <c r="AA113" s="169">
        <f>X113</f>
        <v>5311.5</v>
      </c>
      <c r="AB113" s="150">
        <f t="shared" si="104"/>
        <v>35636.792000000001</v>
      </c>
      <c r="AC113" s="150"/>
      <c r="AD113" s="125">
        <f>V113*12</f>
        <v>5311.5</v>
      </c>
      <c r="AE113" s="150">
        <f t="shared" si="105"/>
        <v>30325.292000000001</v>
      </c>
      <c r="AF113" s="125">
        <f>V113*12</f>
        <v>5311.5</v>
      </c>
      <c r="AG113" s="125">
        <f>AE113-AF113</f>
        <v>25013.792000000001</v>
      </c>
      <c r="AH113" s="125">
        <f>V113*12</f>
        <v>5311.5</v>
      </c>
      <c r="AI113" s="125">
        <f>AG113-AH113</f>
        <v>19702.292000000001</v>
      </c>
      <c r="AJ113" s="125">
        <f>V113*12</f>
        <v>5311.5</v>
      </c>
      <c r="AK113" s="125">
        <f>AI113-AJ113</f>
        <v>14390.792000000001</v>
      </c>
    </row>
    <row r="114" spans="1:37" ht="45" outlineLevel="1" x14ac:dyDescent="0.25">
      <c r="A114" s="150">
        <f t="shared" si="111"/>
        <v>17</v>
      </c>
      <c r="B114" s="163" t="s">
        <v>290</v>
      </c>
      <c r="C114" s="164" t="s">
        <v>450</v>
      </c>
      <c r="D114" s="172" t="s">
        <v>451</v>
      </c>
      <c r="E114" s="160">
        <v>41554</v>
      </c>
      <c r="F114" s="161">
        <v>131743</v>
      </c>
      <c r="G114" s="121">
        <v>7</v>
      </c>
      <c r="H114" s="161" t="s">
        <v>317</v>
      </c>
      <c r="I114" s="121">
        <v>20</v>
      </c>
      <c r="J114" s="121">
        <f t="shared" si="94"/>
        <v>240</v>
      </c>
      <c r="K114" s="121">
        <f t="shared" si="95"/>
        <v>181</v>
      </c>
      <c r="L114" s="121">
        <v>56</v>
      </c>
      <c r="M114" s="162">
        <v>125</v>
      </c>
      <c r="N114" s="118">
        <f t="shared" si="96"/>
        <v>1053.944</v>
      </c>
      <c r="O114" s="118">
        <f t="shared" si="97"/>
        <v>12647.328</v>
      </c>
      <c r="P114" s="118">
        <v>87477.52</v>
      </c>
      <c r="Q114" s="118">
        <f t="shared" si="98"/>
        <v>131743</v>
      </c>
      <c r="R114" s="118">
        <f t="shared" si="114"/>
        <v>12647.328</v>
      </c>
      <c r="S114" s="118">
        <f t="shared" si="99"/>
        <v>74830.19200000001</v>
      </c>
      <c r="T114" s="121">
        <f t="shared" si="100"/>
        <v>184</v>
      </c>
      <c r="U114" s="121"/>
      <c r="V114" s="118">
        <f t="shared" si="101"/>
        <v>715.99456521739125</v>
      </c>
      <c r="W114" s="118">
        <f>R114</f>
        <v>12647.328</v>
      </c>
      <c r="X114" s="118">
        <f>V114*12</f>
        <v>8591.934782608696</v>
      </c>
      <c r="Y114" s="118">
        <f t="shared" si="102"/>
        <v>-4055.3932173913036</v>
      </c>
      <c r="Z114" s="118">
        <f t="shared" si="103"/>
        <v>66238.257217391307</v>
      </c>
      <c r="AA114" s="169">
        <f>X114</f>
        <v>8591.934782608696</v>
      </c>
      <c r="AB114" s="125">
        <f t="shared" si="104"/>
        <v>57646.322434782611</v>
      </c>
      <c r="AC114" s="125"/>
      <c r="AD114" s="125">
        <f>V114*12</f>
        <v>8591.934782608696</v>
      </c>
      <c r="AE114" s="125">
        <f t="shared" si="105"/>
        <v>49054.387652173915</v>
      </c>
      <c r="AF114" s="125">
        <f>V114*12</f>
        <v>8591.934782608696</v>
      </c>
      <c r="AG114" s="125">
        <f>AE114-AF114</f>
        <v>40462.452869565219</v>
      </c>
      <c r="AH114" s="125">
        <f>V114*12</f>
        <v>8591.934782608696</v>
      </c>
      <c r="AI114" s="125">
        <f>AG114-AH114</f>
        <v>31870.518086956523</v>
      </c>
      <c r="AJ114" s="125">
        <f>V114*12</f>
        <v>8591.934782608696</v>
      </c>
      <c r="AK114" s="125">
        <f>AI114-AJ114</f>
        <v>23278.583304347827</v>
      </c>
    </row>
    <row r="115" spans="1:37" ht="28.5" outlineLevel="1" x14ac:dyDescent="0.25">
      <c r="A115" s="150"/>
      <c r="B115" s="163"/>
      <c r="C115" s="141" t="s">
        <v>320</v>
      </c>
      <c r="D115" s="181"/>
      <c r="E115" s="142"/>
      <c r="F115" s="154">
        <f>SUM(F98:F114)</f>
        <v>12363681</v>
      </c>
      <c r="G115" s="177"/>
      <c r="H115" s="178"/>
      <c r="I115" s="144"/>
      <c r="J115" s="144"/>
      <c r="K115" s="144"/>
      <c r="L115" s="144"/>
      <c r="M115" s="144"/>
      <c r="N115" s="144">
        <f t="shared" ref="N115:S115" si="115">SUM(N98:N114)</f>
        <v>243683.10275442261</v>
      </c>
      <c r="O115" s="144">
        <f t="shared" si="115"/>
        <v>2924197.2330530714</v>
      </c>
      <c r="P115" s="144">
        <f t="shared" si="115"/>
        <v>2264650.42</v>
      </c>
      <c r="Q115" s="144">
        <f t="shared" si="115"/>
        <v>12363681</v>
      </c>
      <c r="R115" s="144">
        <f t="shared" si="115"/>
        <v>1634465.9054230768</v>
      </c>
      <c r="S115" s="144">
        <f t="shared" si="115"/>
        <v>630184.51457692322</v>
      </c>
      <c r="T115" s="144"/>
      <c r="U115" s="144"/>
      <c r="V115" s="144">
        <f t="shared" ref="V115:AE115" si="116">SUM(V98:V114)</f>
        <v>253240.48162838939</v>
      </c>
      <c r="W115" s="144">
        <f t="shared" si="116"/>
        <v>529560.38657692319</v>
      </c>
      <c r="X115" s="144">
        <f t="shared" si="116"/>
        <v>437995.53454067331</v>
      </c>
      <c r="Y115" s="144">
        <f t="shared" si="116"/>
        <v>-91564.852036249882</v>
      </c>
      <c r="Z115" s="144">
        <f t="shared" si="116"/>
        <v>192188.98003624988</v>
      </c>
      <c r="AA115" s="144">
        <f t="shared" si="116"/>
        <v>98905.86560146726</v>
      </c>
      <c r="AB115" s="144">
        <f t="shared" si="116"/>
        <v>93283.114434782619</v>
      </c>
      <c r="AC115" s="144"/>
      <c r="AD115" s="144">
        <f t="shared" si="116"/>
        <v>13903.434782608696</v>
      </c>
      <c r="AE115" s="144">
        <f t="shared" si="116"/>
        <v>79379.679652173916</v>
      </c>
      <c r="AF115" s="144">
        <f t="shared" ref="AF115:AK115" si="117">SUM(AF98:AF114)</f>
        <v>13903.434782608696</v>
      </c>
      <c r="AG115" s="144">
        <f t="shared" si="117"/>
        <v>65476.24486956522</v>
      </c>
      <c r="AH115" s="144">
        <f t="shared" si="117"/>
        <v>13903.434782608696</v>
      </c>
      <c r="AI115" s="144">
        <f t="shared" si="117"/>
        <v>51572.810086956524</v>
      </c>
      <c r="AJ115" s="144">
        <f t="shared" si="117"/>
        <v>13903.434782608696</v>
      </c>
      <c r="AK115" s="144">
        <f t="shared" si="117"/>
        <v>37669.375304347828</v>
      </c>
    </row>
    <row r="116" spans="1:37" outlineLevel="1" x14ac:dyDescent="0.25">
      <c r="A116" s="150"/>
      <c r="B116" s="163"/>
      <c r="C116" s="110" t="s">
        <v>321</v>
      </c>
      <c r="D116" s="181"/>
      <c r="E116" s="142"/>
      <c r="F116" s="154"/>
      <c r="G116" s="177"/>
      <c r="H116" s="178"/>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c r="AH116" s="144"/>
      <c r="AI116" s="144"/>
      <c r="AJ116" s="144"/>
      <c r="AK116" s="144"/>
    </row>
    <row r="117" spans="1:37" ht="90" outlineLevel="1" x14ac:dyDescent="0.25">
      <c r="A117" s="150">
        <v>18</v>
      </c>
      <c r="B117" s="163" t="s">
        <v>290</v>
      </c>
      <c r="C117" s="159" t="s">
        <v>452</v>
      </c>
      <c r="D117" s="172" t="s">
        <v>453</v>
      </c>
      <c r="E117" s="160">
        <v>41554</v>
      </c>
      <c r="F117" s="161">
        <v>3695454</v>
      </c>
      <c r="G117" s="121">
        <v>5</v>
      </c>
      <c r="H117" s="161" t="s">
        <v>274</v>
      </c>
      <c r="I117" s="121">
        <v>10</v>
      </c>
      <c r="J117" s="121">
        <f>12*I117</f>
        <v>120</v>
      </c>
      <c r="K117" s="121">
        <f>L117+M117</f>
        <v>120</v>
      </c>
      <c r="L117" s="121">
        <v>56</v>
      </c>
      <c r="M117" s="162">
        <v>64</v>
      </c>
      <c r="N117" s="118">
        <f>F117/M117</f>
        <v>57741.46875</v>
      </c>
      <c r="O117" s="118">
        <f>N117*12</f>
        <v>692897.625</v>
      </c>
      <c r="P117" s="118">
        <v>1270312.26</v>
      </c>
      <c r="Q117" s="118">
        <f>F117</f>
        <v>3695454</v>
      </c>
      <c r="R117" s="118">
        <f>O117</f>
        <v>692897.625</v>
      </c>
      <c r="S117" s="118">
        <f>P117-R117</f>
        <v>577414.63500000001</v>
      </c>
      <c r="T117" s="157">
        <f>(J117-K117)+M117</f>
        <v>64</v>
      </c>
      <c r="U117" s="157"/>
      <c r="V117" s="157">
        <f>Q117/T117</f>
        <v>57741.46875</v>
      </c>
      <c r="W117" s="157">
        <f>S117</f>
        <v>577414.63500000001</v>
      </c>
      <c r="X117" s="157">
        <f>S117</f>
        <v>577414.63500000001</v>
      </c>
      <c r="Y117" s="157">
        <f>X117-W117</f>
        <v>0</v>
      </c>
      <c r="Z117" s="157">
        <f>S117-X117</f>
        <v>0</v>
      </c>
      <c r="AA117" s="169">
        <f>Z117</f>
        <v>0</v>
      </c>
      <c r="AB117" s="150">
        <f>Z117-AA117</f>
        <v>0</v>
      </c>
      <c r="AC117" s="150"/>
      <c r="AD117" s="125">
        <v>0</v>
      </c>
      <c r="AE117" s="150">
        <f>AB117-AD117</f>
        <v>0</v>
      </c>
      <c r="AF117" s="125">
        <v>0</v>
      </c>
      <c r="AG117" s="150">
        <f>AD117-AF117</f>
        <v>0</v>
      </c>
      <c r="AH117" s="125">
        <v>0</v>
      </c>
      <c r="AI117" s="150">
        <f>AF117-AH117</f>
        <v>0</v>
      </c>
      <c r="AJ117" s="125">
        <v>0</v>
      </c>
      <c r="AK117" s="150">
        <f>AH117-AJ117</f>
        <v>0</v>
      </c>
    </row>
    <row r="118" spans="1:37" outlineLevel="1" x14ac:dyDescent="0.25">
      <c r="A118" s="150"/>
      <c r="B118" s="163"/>
      <c r="C118" s="141" t="s">
        <v>324</v>
      </c>
      <c r="D118" s="181"/>
      <c r="E118" s="142"/>
      <c r="F118" s="154">
        <f>F117</f>
        <v>3695454</v>
      </c>
      <c r="G118" s="177"/>
      <c r="H118" s="178"/>
      <c r="I118" s="144"/>
      <c r="J118" s="144"/>
      <c r="K118" s="144"/>
      <c r="L118" s="144"/>
      <c r="M118" s="144"/>
      <c r="N118" s="144">
        <f>N117</f>
        <v>57741.46875</v>
      </c>
      <c r="O118" s="144">
        <f t="shared" ref="O118:T118" si="118">O117</f>
        <v>692897.625</v>
      </c>
      <c r="P118" s="144">
        <f t="shared" si="118"/>
        <v>1270312.26</v>
      </c>
      <c r="Q118" s="144">
        <f t="shared" si="118"/>
        <v>3695454</v>
      </c>
      <c r="R118" s="144">
        <f t="shared" si="118"/>
        <v>692897.625</v>
      </c>
      <c r="S118" s="144">
        <f t="shared" si="118"/>
        <v>577414.63500000001</v>
      </c>
      <c r="T118" s="144">
        <f t="shared" si="118"/>
        <v>64</v>
      </c>
      <c r="U118" s="144"/>
      <c r="V118" s="144">
        <f t="shared" ref="V118:AE118" si="119">V117</f>
        <v>57741.46875</v>
      </c>
      <c r="W118" s="144">
        <f t="shared" si="119"/>
        <v>577414.63500000001</v>
      </c>
      <c r="X118" s="144">
        <f t="shared" si="119"/>
        <v>577414.63500000001</v>
      </c>
      <c r="Y118" s="144">
        <f t="shared" si="119"/>
        <v>0</v>
      </c>
      <c r="Z118" s="144">
        <f t="shared" si="119"/>
        <v>0</v>
      </c>
      <c r="AA118" s="144">
        <f t="shared" si="119"/>
        <v>0</v>
      </c>
      <c r="AB118" s="144">
        <f t="shared" si="119"/>
        <v>0</v>
      </c>
      <c r="AC118" s="144"/>
      <c r="AD118" s="144">
        <f t="shared" si="119"/>
        <v>0</v>
      </c>
      <c r="AE118" s="144">
        <f t="shared" si="119"/>
        <v>0</v>
      </c>
      <c r="AF118" s="144">
        <f t="shared" ref="AF118:AK118" si="120">AF117</f>
        <v>0</v>
      </c>
      <c r="AG118" s="144">
        <f t="shared" si="120"/>
        <v>0</v>
      </c>
      <c r="AH118" s="144">
        <f t="shared" si="120"/>
        <v>0</v>
      </c>
      <c r="AI118" s="144">
        <f t="shared" si="120"/>
        <v>0</v>
      </c>
      <c r="AJ118" s="144">
        <f t="shared" si="120"/>
        <v>0</v>
      </c>
      <c r="AK118" s="144">
        <f t="shared" si="120"/>
        <v>0</v>
      </c>
    </row>
    <row r="119" spans="1:37" ht="75" hidden="1" customHeight="1" outlineLevel="1" x14ac:dyDescent="0.25">
      <c r="A119" s="198"/>
      <c r="B119" s="163"/>
      <c r="C119" s="159"/>
      <c r="D119" s="172"/>
      <c r="E119" s="160">
        <v>45627</v>
      </c>
      <c r="F119" s="161">
        <f>AC119</f>
        <v>0</v>
      </c>
      <c r="G119" s="121">
        <v>5</v>
      </c>
      <c r="H119" s="161" t="s">
        <v>274</v>
      </c>
      <c r="I119" s="121">
        <v>10</v>
      </c>
      <c r="J119" s="121">
        <f>12*I119</f>
        <v>120</v>
      </c>
      <c r="K119" s="121">
        <f>L119+M119</f>
        <v>120</v>
      </c>
      <c r="L119" s="121"/>
      <c r="M119" s="162">
        <f>J119</f>
        <v>120</v>
      </c>
      <c r="N119" s="118"/>
      <c r="O119" s="118"/>
      <c r="P119" s="118"/>
      <c r="Q119" s="118"/>
      <c r="R119" s="118"/>
      <c r="S119" s="118"/>
      <c r="T119" s="157">
        <v>120</v>
      </c>
      <c r="U119" s="157"/>
      <c r="V119" s="157">
        <f>Q119/T119</f>
        <v>0</v>
      </c>
      <c r="W119" s="157"/>
      <c r="X119" s="157"/>
      <c r="Y119" s="157"/>
      <c r="Z119" s="157"/>
      <c r="AA119" s="169"/>
      <c r="AB119" s="150"/>
      <c r="AC119" s="150"/>
      <c r="AD119" s="125">
        <f>AC119/T119*12</f>
        <v>0</v>
      </c>
      <c r="AE119" s="125">
        <f>AC119-AD119</f>
        <v>0</v>
      </c>
      <c r="AF119" s="125">
        <f>V119*12</f>
        <v>0</v>
      </c>
      <c r="AG119" s="125">
        <f>AE119-AF119</f>
        <v>0</v>
      </c>
      <c r="AH119" s="125">
        <f>V119*12</f>
        <v>0</v>
      </c>
      <c r="AI119" s="125">
        <f>AG119-AH119</f>
        <v>0</v>
      </c>
      <c r="AJ119" s="125">
        <f>V119*12</f>
        <v>0</v>
      </c>
      <c r="AK119" s="125">
        <f>AI119-AJ119</f>
        <v>0</v>
      </c>
    </row>
    <row r="120" spans="1:37" x14ac:dyDescent="0.25">
      <c r="A120" s="150"/>
      <c r="B120" s="163"/>
      <c r="C120" s="153" t="s">
        <v>465</v>
      </c>
      <c r="D120" s="181"/>
      <c r="E120" s="142"/>
      <c r="F120" s="154">
        <f>F115+F118</f>
        <v>16059135</v>
      </c>
      <c r="G120" s="177"/>
      <c r="H120" s="178"/>
      <c r="I120" s="144"/>
      <c r="J120" s="144"/>
      <c r="K120" s="144"/>
      <c r="L120" s="144"/>
      <c r="M120" s="144"/>
      <c r="N120" s="144">
        <f>N115+N118</f>
        <v>301424.57150442258</v>
      </c>
      <c r="O120" s="144">
        <f t="shared" ref="O120:T120" si="121">O115+O118</f>
        <v>3617094.8580530714</v>
      </c>
      <c r="P120" s="144">
        <f t="shared" si="121"/>
        <v>3534962.6799999997</v>
      </c>
      <c r="Q120" s="144">
        <f t="shared" si="121"/>
        <v>16059135</v>
      </c>
      <c r="R120" s="144">
        <f t="shared" si="121"/>
        <v>2327363.5304230768</v>
      </c>
      <c r="S120" s="144">
        <f t="shared" si="121"/>
        <v>1207599.1495769233</v>
      </c>
      <c r="T120" s="144">
        <f t="shared" si="121"/>
        <v>64</v>
      </c>
      <c r="U120" s="144"/>
      <c r="V120" s="144">
        <f t="shared" ref="V120:AB120" si="122">V115+V118</f>
        <v>310981.95037838939</v>
      </c>
      <c r="W120" s="144">
        <f t="shared" si="122"/>
        <v>1106975.0215769233</v>
      </c>
      <c r="X120" s="144">
        <f t="shared" si="122"/>
        <v>1015410.1695406733</v>
      </c>
      <c r="Y120" s="144">
        <f t="shared" si="122"/>
        <v>-91564.852036249882</v>
      </c>
      <c r="Z120" s="144">
        <f t="shared" si="122"/>
        <v>192188.98003624988</v>
      </c>
      <c r="AA120" s="144">
        <f t="shared" si="122"/>
        <v>98905.86560146726</v>
      </c>
      <c r="AB120" s="144">
        <f t="shared" si="122"/>
        <v>93283.114434782619</v>
      </c>
      <c r="AC120" s="144"/>
      <c r="AD120" s="144">
        <f t="shared" ref="AD120:AK120" si="123">AD115+AD118+AD119</f>
        <v>13903.434782608696</v>
      </c>
      <c r="AE120" s="144">
        <f t="shared" si="123"/>
        <v>79379.679652173916</v>
      </c>
      <c r="AF120" s="144">
        <f t="shared" si="123"/>
        <v>13903.434782608696</v>
      </c>
      <c r="AG120" s="144">
        <f t="shared" si="123"/>
        <v>65476.24486956522</v>
      </c>
      <c r="AH120" s="144">
        <f t="shared" si="123"/>
        <v>13903.434782608696</v>
      </c>
      <c r="AI120" s="144">
        <f t="shared" si="123"/>
        <v>51572.810086956524</v>
      </c>
      <c r="AJ120" s="144">
        <f t="shared" si="123"/>
        <v>13903.434782608696</v>
      </c>
      <c r="AK120" s="144">
        <f t="shared" si="123"/>
        <v>37669.375304347828</v>
      </c>
    </row>
    <row r="121" spans="1:37" x14ac:dyDescent="0.25">
      <c r="A121" s="150"/>
      <c r="B121" s="163"/>
      <c r="C121" s="183" t="s">
        <v>454</v>
      </c>
      <c r="D121" s="172"/>
      <c r="E121" s="155"/>
      <c r="F121" s="158"/>
      <c r="G121" s="121"/>
      <c r="H121" s="161"/>
      <c r="I121" s="157"/>
      <c r="J121" s="157"/>
      <c r="K121" s="157"/>
      <c r="L121" s="157"/>
      <c r="M121" s="157"/>
      <c r="N121" s="157"/>
      <c r="O121" s="157"/>
      <c r="P121" s="157"/>
      <c r="Q121" s="157"/>
      <c r="R121" s="157"/>
      <c r="S121" s="157"/>
      <c r="T121" s="157"/>
      <c r="U121" s="157"/>
      <c r="V121" s="157"/>
      <c r="W121" s="157"/>
      <c r="X121" s="157"/>
      <c r="Y121" s="157"/>
      <c r="Z121" s="157"/>
      <c r="AA121" s="169"/>
      <c r="AB121" s="109"/>
      <c r="AC121" s="109"/>
      <c r="AD121" s="169"/>
      <c r="AE121" s="109"/>
      <c r="AF121" s="169"/>
      <c r="AG121" s="109"/>
      <c r="AH121" s="169"/>
      <c r="AI121" s="109"/>
      <c r="AJ121" s="169"/>
      <c r="AK121" s="109"/>
    </row>
    <row r="122" spans="1:37" ht="45" x14ac:dyDescent="0.25">
      <c r="A122" s="150">
        <v>1</v>
      </c>
      <c r="B122" s="163" t="s">
        <v>268</v>
      </c>
      <c r="C122" s="159" t="s">
        <v>455</v>
      </c>
      <c r="D122" s="172" t="s">
        <v>456</v>
      </c>
      <c r="E122" s="160">
        <v>44835</v>
      </c>
      <c r="F122" s="161">
        <v>47212</v>
      </c>
      <c r="G122" s="121">
        <v>2</v>
      </c>
      <c r="H122" s="161" t="s">
        <v>457</v>
      </c>
      <c r="I122" s="121">
        <v>3</v>
      </c>
      <c r="J122" s="121">
        <f>12*I122</f>
        <v>36</v>
      </c>
      <c r="K122" s="121">
        <f>L122+M122</f>
        <v>36</v>
      </c>
      <c r="L122" s="121">
        <v>0</v>
      </c>
      <c r="M122" s="121">
        <v>36</v>
      </c>
      <c r="N122" s="118">
        <f>F122/M122</f>
        <v>1311.4444444444443</v>
      </c>
      <c r="O122" s="118">
        <f>N122*12</f>
        <v>15737.333333333332</v>
      </c>
      <c r="P122" s="118">
        <v>43277.68</v>
      </c>
      <c r="Q122" s="118">
        <f>F122</f>
        <v>47212</v>
      </c>
      <c r="R122" s="157">
        <f>O122</f>
        <v>15737.333333333332</v>
      </c>
      <c r="S122" s="157">
        <f>P122-R122</f>
        <v>27540.346666666668</v>
      </c>
      <c r="T122" s="121">
        <f>(J122-K122)+M122</f>
        <v>36</v>
      </c>
      <c r="U122" s="121"/>
      <c r="V122" s="157">
        <f>Q122/T122</f>
        <v>1311.4444444444443</v>
      </c>
      <c r="W122" s="157">
        <f>R122</f>
        <v>15737.333333333332</v>
      </c>
      <c r="X122" s="157">
        <f>V122*12</f>
        <v>15737.333333333332</v>
      </c>
      <c r="Y122" s="157">
        <f>X122-W122</f>
        <v>0</v>
      </c>
      <c r="Z122" s="157">
        <f>S122-X122</f>
        <v>11803.013333333336</v>
      </c>
      <c r="AA122" s="169">
        <f>Z122</f>
        <v>11803.013333333336</v>
      </c>
      <c r="AB122" s="150">
        <f>Z122-AA122</f>
        <v>0</v>
      </c>
      <c r="AC122" s="150"/>
      <c r="AD122" s="125">
        <v>0</v>
      </c>
      <c r="AE122" s="150">
        <f>AB122-AD122</f>
        <v>0</v>
      </c>
      <c r="AF122" s="125">
        <v>0</v>
      </c>
      <c r="AG122" s="150">
        <f>AD122-AF122</f>
        <v>0</v>
      </c>
      <c r="AH122" s="125">
        <v>0</v>
      </c>
      <c r="AI122" s="150">
        <f>AF122-AH122</f>
        <v>0</v>
      </c>
      <c r="AJ122" s="125">
        <v>0</v>
      </c>
      <c r="AK122" s="150">
        <f>AH122-AJ122</f>
        <v>0</v>
      </c>
    </row>
    <row r="123" spans="1:37" ht="45" x14ac:dyDescent="0.25">
      <c r="A123" s="150">
        <v>2</v>
      </c>
      <c r="B123" s="163" t="s">
        <v>268</v>
      </c>
      <c r="C123" s="159" t="s">
        <v>458</v>
      </c>
      <c r="D123" s="172" t="s">
        <v>459</v>
      </c>
      <c r="E123" s="160">
        <v>43056</v>
      </c>
      <c r="F123" s="161">
        <v>84978.82</v>
      </c>
      <c r="G123" s="121">
        <v>3</v>
      </c>
      <c r="H123" s="161" t="s">
        <v>271</v>
      </c>
      <c r="I123" s="121">
        <v>5</v>
      </c>
      <c r="J123" s="121">
        <f>12*I123</f>
        <v>60</v>
      </c>
      <c r="K123" s="121">
        <f>L123+M123</f>
        <v>60</v>
      </c>
      <c r="L123" s="121">
        <v>0</v>
      </c>
      <c r="M123" s="121">
        <v>60</v>
      </c>
      <c r="N123" s="118">
        <f>F123/M123</f>
        <v>1416.3136666666667</v>
      </c>
      <c r="O123" s="118">
        <f>N123*12</f>
        <v>16995.763999999999</v>
      </c>
      <c r="P123" s="118">
        <v>15579.63</v>
      </c>
      <c r="Q123" s="118">
        <f>F123</f>
        <v>84978.82</v>
      </c>
      <c r="R123" s="157">
        <f>O123</f>
        <v>16995.763999999999</v>
      </c>
      <c r="S123" s="157">
        <f>P123</f>
        <v>15579.63</v>
      </c>
      <c r="T123" s="121">
        <f>(J123-K123)+M123</f>
        <v>60</v>
      </c>
      <c r="U123" s="121"/>
      <c r="V123" s="157">
        <f>Q123/T123</f>
        <v>1416.3136666666667</v>
      </c>
      <c r="W123" s="157">
        <f>S123</f>
        <v>15579.63</v>
      </c>
      <c r="X123" s="157">
        <f>W123</f>
        <v>15579.63</v>
      </c>
      <c r="Y123" s="157">
        <f>X123-W123</f>
        <v>0</v>
      </c>
      <c r="Z123" s="157">
        <f>S123-X123</f>
        <v>0</v>
      </c>
      <c r="AA123" s="169">
        <f>Z123</f>
        <v>0</v>
      </c>
      <c r="AB123" s="150">
        <f>Z123-AA123</f>
        <v>0</v>
      </c>
      <c r="AC123" s="150"/>
      <c r="AD123" s="125">
        <v>0</v>
      </c>
      <c r="AE123" s="150">
        <f>AB123-AD123</f>
        <v>0</v>
      </c>
      <c r="AF123" s="125">
        <v>0</v>
      </c>
      <c r="AG123" s="150">
        <f>AD123-AF123</f>
        <v>0</v>
      </c>
      <c r="AH123" s="125">
        <v>0</v>
      </c>
      <c r="AI123" s="150">
        <f>AF123-AH123</f>
        <v>0</v>
      </c>
      <c r="AJ123" s="125">
        <v>0</v>
      </c>
      <c r="AK123" s="150">
        <f>AH123-AJ123</f>
        <v>0</v>
      </c>
    </row>
    <row r="124" spans="1:37" x14ac:dyDescent="0.25">
      <c r="A124" s="150"/>
      <c r="B124" s="163"/>
      <c r="C124" s="184"/>
      <c r="D124" s="172"/>
      <c r="E124" s="160"/>
      <c r="F124" s="161"/>
      <c r="G124" s="121"/>
      <c r="H124" s="161"/>
      <c r="I124" s="121"/>
      <c r="J124" s="121"/>
      <c r="K124" s="121"/>
      <c r="L124" s="121"/>
      <c r="M124" s="121"/>
      <c r="N124" s="118"/>
      <c r="O124" s="118"/>
      <c r="P124" s="118"/>
      <c r="Q124" s="118"/>
      <c r="R124" s="157"/>
      <c r="S124" s="157"/>
      <c r="T124" s="121"/>
      <c r="U124" s="121"/>
      <c r="V124" s="157"/>
      <c r="W124" s="157"/>
      <c r="X124" s="157"/>
      <c r="Y124" s="157"/>
      <c r="Z124" s="157"/>
      <c r="AA124" s="169"/>
      <c r="AB124" s="109"/>
      <c r="AC124" s="109"/>
      <c r="AD124" s="125">
        <f>V124*12</f>
        <v>0</v>
      </c>
      <c r="AE124" s="109"/>
      <c r="AF124" s="125">
        <f>X124*12</f>
        <v>0</v>
      </c>
      <c r="AG124" s="109"/>
      <c r="AH124" s="125">
        <f>Z124*12</f>
        <v>0</v>
      </c>
      <c r="AI124" s="109"/>
      <c r="AJ124" s="125">
        <f>AB124*12</f>
        <v>0</v>
      </c>
      <c r="AK124" s="109"/>
    </row>
    <row r="125" spans="1:37" x14ac:dyDescent="0.25">
      <c r="A125" s="150"/>
      <c r="B125" s="176"/>
      <c r="C125" s="183"/>
      <c r="D125" s="172"/>
      <c r="E125" s="155"/>
      <c r="F125" s="158">
        <f>SUM(F122:F123)</f>
        <v>132190.82</v>
      </c>
      <c r="G125" s="121"/>
      <c r="H125" s="118"/>
      <c r="I125" s="157"/>
      <c r="J125" s="157"/>
      <c r="K125" s="157"/>
      <c r="L125" s="157"/>
      <c r="M125" s="157"/>
      <c r="N125" s="157">
        <f t="shared" ref="N125:S125" si="124">SUM(N122:N123)</f>
        <v>2727.7581111111112</v>
      </c>
      <c r="O125" s="157">
        <f t="shared" si="124"/>
        <v>32733.097333333331</v>
      </c>
      <c r="P125" s="157">
        <f t="shared" si="124"/>
        <v>58857.31</v>
      </c>
      <c r="Q125" s="157">
        <f t="shared" si="124"/>
        <v>132190.82</v>
      </c>
      <c r="R125" s="157">
        <f t="shared" si="124"/>
        <v>32733.097333333331</v>
      </c>
      <c r="S125" s="157">
        <f t="shared" si="124"/>
        <v>43119.976666666669</v>
      </c>
      <c r="T125" s="157"/>
      <c r="U125" s="157">
        <f>U124</f>
        <v>0</v>
      </c>
      <c r="V125" s="157">
        <f>SUM(V122:V124)</f>
        <v>2727.7581111111112</v>
      </c>
      <c r="W125" s="157">
        <f t="shared" ref="W125:AB125" si="125">SUM(W122:W124)</f>
        <v>31316.963333333333</v>
      </c>
      <c r="X125" s="157">
        <f t="shared" si="125"/>
        <v>31316.963333333333</v>
      </c>
      <c r="Y125" s="157">
        <f t="shared" si="125"/>
        <v>0</v>
      </c>
      <c r="Z125" s="157">
        <f t="shared" si="125"/>
        <v>11803.013333333336</v>
      </c>
      <c r="AA125" s="157">
        <f>SUM(AA122:AA124)</f>
        <v>11803.013333333336</v>
      </c>
      <c r="AB125" s="157">
        <f t="shared" si="125"/>
        <v>0</v>
      </c>
      <c r="AC125" s="157"/>
      <c r="AD125" s="125">
        <f>V125*12</f>
        <v>32733.097333333335</v>
      </c>
      <c r="AE125" s="157">
        <f>SUM(AE122:AE124)</f>
        <v>0</v>
      </c>
      <c r="AF125" s="125">
        <f>X125*12</f>
        <v>375803.56</v>
      </c>
      <c r="AG125" s="157">
        <f>SUM(AG122:AG124)</f>
        <v>0</v>
      </c>
      <c r="AH125" s="125">
        <f>Z125*12</f>
        <v>141636.16000000003</v>
      </c>
      <c r="AI125" s="157">
        <f>SUM(AI122:AI124)</f>
        <v>0</v>
      </c>
      <c r="AJ125" s="125">
        <f>AB125*12</f>
        <v>0</v>
      </c>
      <c r="AK125" s="157">
        <f>SUM(AK122:AK124)</f>
        <v>0</v>
      </c>
    </row>
    <row r="126" spans="1:37" x14ac:dyDescent="0.25">
      <c r="A126" s="150"/>
      <c r="B126" s="176"/>
      <c r="C126" s="186" t="s">
        <v>460</v>
      </c>
      <c r="D126" s="172"/>
      <c r="E126" s="155"/>
      <c r="F126" s="187">
        <f>F35+F64+F95+F120+F125</f>
        <v>178658053.43000001</v>
      </c>
      <c r="G126" s="121"/>
      <c r="H126" s="118"/>
      <c r="I126" s="157"/>
      <c r="J126" s="157"/>
      <c r="K126" s="157"/>
      <c r="L126" s="157"/>
      <c r="M126" s="157"/>
      <c r="N126" s="187">
        <f>N35+N64+N95+N120+N125</f>
        <v>2796380.527274542</v>
      </c>
      <c r="O126" s="187">
        <f t="shared" ref="O126:AE126" si="126">O35+O64+O95+O120+O125</f>
        <v>33430328.70719599</v>
      </c>
      <c r="P126" s="187">
        <f t="shared" si="126"/>
        <v>61809374.780000001</v>
      </c>
      <c r="Q126" s="187">
        <f t="shared" si="126"/>
        <v>178658053.43000001</v>
      </c>
      <c r="R126" s="187">
        <f t="shared" si="126"/>
        <v>25924567.511797793</v>
      </c>
      <c r="S126" s="187">
        <f t="shared" si="126"/>
        <v>35901803.032202207</v>
      </c>
      <c r="T126" s="187">
        <f t="shared" si="126"/>
        <v>64</v>
      </c>
      <c r="U126" s="187">
        <f>U125</f>
        <v>0</v>
      </c>
      <c r="V126" s="187">
        <f t="shared" si="126"/>
        <v>2512477.5398910404</v>
      </c>
      <c r="W126" s="187">
        <f t="shared" si="126"/>
        <v>13462825.175661044</v>
      </c>
      <c r="X126" s="187">
        <f t="shared" si="126"/>
        <v>13046310.256596897</v>
      </c>
      <c r="Y126" s="187">
        <f t="shared" si="126"/>
        <v>-416514.91906414408</v>
      </c>
      <c r="Z126" s="187">
        <f t="shared" si="126"/>
        <v>22855492.775605306</v>
      </c>
      <c r="AA126" s="187">
        <f t="shared" si="126"/>
        <v>7801381.6331305346</v>
      </c>
      <c r="AB126" s="187">
        <f t="shared" si="126"/>
        <v>25160611.142474774</v>
      </c>
      <c r="AC126" s="187"/>
      <c r="AD126" s="187">
        <f t="shared" si="126"/>
        <v>7585856.5360325193</v>
      </c>
      <c r="AE126" s="187">
        <f t="shared" si="126"/>
        <v>17369687.703775585</v>
      </c>
      <c r="AF126" s="187">
        <f t="shared" ref="AF126:AK126" si="127">AF35+AF64+AF95+AF120+AF125</f>
        <v>6450222.6140183313</v>
      </c>
      <c r="AG126" s="187">
        <f t="shared" si="127"/>
        <v>11295268.649757255</v>
      </c>
      <c r="AH126" s="187">
        <f t="shared" si="127"/>
        <v>2593799.3220963492</v>
      </c>
      <c r="AI126" s="187">
        <f t="shared" si="127"/>
        <v>8843105.4876609035</v>
      </c>
      <c r="AJ126" s="187">
        <f t="shared" si="127"/>
        <v>2186451.6652122908</v>
      </c>
      <c r="AK126" s="187">
        <f t="shared" si="127"/>
        <v>6656653.8224486131</v>
      </c>
    </row>
    <row r="127" spans="1:37" x14ac:dyDescent="0.25">
      <c r="A127" s="152"/>
      <c r="B127" s="188"/>
      <c r="C127" s="189"/>
      <c r="D127" s="190"/>
      <c r="E127" s="191"/>
      <c r="F127" s="192"/>
      <c r="G127" s="193"/>
      <c r="H127" s="194"/>
      <c r="I127" s="185"/>
      <c r="J127" s="185"/>
      <c r="K127" s="185"/>
      <c r="L127" s="185"/>
      <c r="M127" s="185"/>
      <c r="N127" s="192"/>
      <c r="O127" s="192"/>
      <c r="P127" s="192"/>
      <c r="Q127" s="192"/>
      <c r="R127" s="192"/>
      <c r="S127" s="192"/>
      <c r="T127" s="192"/>
      <c r="U127" s="192"/>
      <c r="V127" s="192"/>
      <c r="W127" s="192"/>
      <c r="X127" s="192"/>
      <c r="Y127" s="192"/>
      <c r="Z127" s="192"/>
      <c r="AA127" s="185"/>
      <c r="AD127" s="185"/>
      <c r="AG127" s="180"/>
      <c r="AH127" s="180"/>
      <c r="AI127" s="180"/>
      <c r="AJ127" s="180"/>
    </row>
    <row r="128" spans="1:37" ht="24" customHeight="1" x14ac:dyDescent="0.25">
      <c r="A128" s="152"/>
      <c r="B128" s="188"/>
      <c r="C128" s="489" t="s">
        <v>461</v>
      </c>
      <c r="D128" s="489"/>
      <c r="E128" s="489"/>
      <c r="F128" s="489"/>
      <c r="G128" s="489"/>
      <c r="H128" s="489"/>
      <c r="I128" s="489"/>
      <c r="J128" s="489"/>
      <c r="K128" s="489"/>
      <c r="L128" s="489"/>
      <c r="M128" s="489"/>
      <c r="N128" s="489"/>
      <c r="O128" s="489"/>
      <c r="P128" s="489"/>
      <c r="Q128" s="192"/>
      <c r="R128" s="192"/>
      <c r="S128" s="192"/>
      <c r="T128" s="192"/>
      <c r="U128" s="192"/>
      <c r="V128" s="192"/>
      <c r="W128" s="192"/>
      <c r="X128" s="192"/>
      <c r="Y128" s="192"/>
      <c r="Z128" s="192"/>
      <c r="AA128" s="185"/>
      <c r="AD128" s="185"/>
      <c r="AJ128" s="180"/>
    </row>
    <row r="129" spans="3:30" ht="15.75" x14ac:dyDescent="0.25">
      <c r="C129" s="195"/>
      <c r="D129" s="196"/>
      <c r="E129" s="196"/>
    </row>
    <row r="130" spans="3:30" x14ac:dyDescent="0.25">
      <c r="X130" s="180"/>
      <c r="Y130" s="180"/>
      <c r="AA130" s="180"/>
      <c r="AD130" s="180"/>
    </row>
    <row r="131" spans="3:30" x14ac:dyDescent="0.25">
      <c r="AA131" s="180"/>
      <c r="AD131" s="180"/>
    </row>
    <row r="132" spans="3:30" ht="15.75" x14ac:dyDescent="0.25">
      <c r="C132" s="490"/>
      <c r="D132" s="490"/>
      <c r="E132" s="490"/>
      <c r="F132" s="490"/>
      <c r="G132" s="490"/>
      <c r="H132" s="490"/>
      <c r="I132" s="490"/>
      <c r="J132" s="490"/>
      <c r="K132" s="490"/>
      <c r="L132" s="490"/>
      <c r="M132" s="490"/>
      <c r="N132" s="490"/>
      <c r="X132" s="180"/>
    </row>
  </sheetData>
  <autoFilter ref="A4:AK126"/>
  <mergeCells count="3">
    <mergeCell ref="I5:J5"/>
    <mergeCell ref="C128:P128"/>
    <mergeCell ref="C132:N132"/>
  </mergeCells>
  <pageMargins left="0.7" right="0.7" top="0.75" bottom="0.75" header="0.3" footer="0.3"/>
  <pageSetup paperSize="9" scale="90"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6</vt:i4>
      </vt:variant>
    </vt:vector>
  </HeadingPairs>
  <TitlesOfParts>
    <vt:vector size="18" baseType="lpstr">
      <vt:lpstr>№ 1-ИП ТС</vt:lpstr>
      <vt:lpstr>№ 2-ИП ТС</vt:lpstr>
      <vt:lpstr>№ 3-ИП ТС</vt:lpstr>
      <vt:lpstr>№ 4-ИП ТС</vt:lpstr>
      <vt:lpstr>№ 5-ИП ТС_1</vt:lpstr>
      <vt:lpstr>№5-ИП ТС_2</vt:lpstr>
      <vt:lpstr>ПЗ_3.2.1</vt:lpstr>
      <vt:lpstr>ПЗ_6.1</vt:lpstr>
      <vt:lpstr>Расч аморт для тарифов</vt:lpstr>
      <vt:lpstr>ПК</vt:lpstr>
      <vt:lpstr>Расчет доступности</vt:lpstr>
      <vt:lpstr>Амортизация</vt:lpstr>
      <vt:lpstr>'№ 2-ИП ТС'!Заголовки_для_печати</vt:lpstr>
      <vt:lpstr>'№ 1-ИП ТС'!Область_печати</vt:lpstr>
      <vt:lpstr>'№ 2-ИП ТС'!Область_печати</vt:lpstr>
      <vt:lpstr>'№ 3-ИП ТС'!Область_печати</vt:lpstr>
      <vt:lpstr>'№ 4-ИП ТС'!Область_печати</vt:lpstr>
      <vt:lpstr>'№ 5-ИП ТС_1'!Область_печати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Копышева М.C.</cp:lastModifiedBy>
  <cp:lastPrinted>2025-11-12T10:39:26Z</cp:lastPrinted>
  <dcterms:created xsi:type="dcterms:W3CDTF">2010-05-19T10:50:00Z</dcterms:created>
  <dcterms:modified xsi:type="dcterms:W3CDTF">2025-11-12T10:39:29Z</dcterms:modified>
  <cp:version>917504</cp:version>
</cp:coreProperties>
</file>