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\\Det-505-05\внешнийдиск\01 ПРАВЛЕНИЯ\ПОСТАНОВЛЕНИЯ\2026\2026.06.26 ООО Тейк кот ИП\"/>
    </mc:Choice>
  </mc:AlternateContent>
  <xr:revisionPtr revIDLastSave="0" documentId="13_ncr:1_{BE733E35-6904-4219-8384-E2455A05D528}" xr6:coauthVersionLast="45" xr6:coauthVersionMax="45" xr10:uidLastSave="{00000000-0000-0000-0000-000000000000}"/>
  <bookViews>
    <workbookView xWindow="-120" yWindow="-120" windowWidth="24240" windowHeight="13140" tabRatio="596" firstSheet="3" activeTab="7" xr2:uid="{00000000-000D-0000-FFFF-FFFF00000000}"/>
  </bookViews>
  <sheets>
    <sheet name="мероприятия" sheetId="22" state="hidden" r:id="rId1"/>
    <sheet name="проценты" sheetId="16" state="hidden" r:id="rId2"/>
    <sheet name="амортиз" sheetId="15" state="hidden" r:id="rId3"/>
    <sheet name="№1 ИП-ТС" sheetId="7" r:id="rId4"/>
    <sheet name="№2 ИП ТС" sheetId="18" r:id="rId5"/>
    <sheet name="№3 ИП-ТС" sheetId="9" r:id="rId6"/>
    <sheet name="№ 4 ИП ТС" sheetId="19" r:id="rId7"/>
    <sheet name="№5 ИП-ТС" sheetId="11" r:id="rId8"/>
    <sheet name="Лист1" sheetId="20" state="hidden" r:id="rId9"/>
    <sheet name="Лист3" sheetId="14" state="hidden" r:id="rId10"/>
    <sheet name="Лист2" sheetId="21" state="hidden" r:id="rId11"/>
  </sheets>
  <externalReferences>
    <externalReference r:id="rId12"/>
  </externalReferences>
  <definedNames>
    <definedName name="_xlnm.Print_Titles" localSheetId="6">'№ 4 ИП ТС'!$A:$B,'№ 4 ИП ТС'!$10:$16</definedName>
    <definedName name="_xlnm.Print_Titles" localSheetId="4">'№2 ИП ТС'!$A:$B,'№2 ИП ТС'!$9:$14</definedName>
    <definedName name="_xlnm.Print_Titles" localSheetId="7">'№5 ИП-ТС'!$A:$B,'№5 ИП-ТС'!$9:$12</definedName>
    <definedName name="_xlnm.Print_Area" localSheetId="6">'№ 4 ИП ТС'!$A$1:$CH$20</definedName>
    <definedName name="_xlnm.Print_Area" localSheetId="3">'№1 ИП-ТС'!$A$1:$B$23</definedName>
    <definedName name="_xlnm.Print_Area" localSheetId="4">'№2 ИП ТС'!$A$1:$AR$43</definedName>
    <definedName name="_xlnm.Print_Area" localSheetId="5">'№3 ИП-ТС'!$A$1:$R$33</definedName>
    <definedName name="_xlnm.Print_Area" localSheetId="7">'№5 ИП-ТС'!$A$1:$AC$49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" i="11" l="1"/>
  <c r="AC1" i="11"/>
  <c r="CH2" i="19"/>
  <c r="CH1" i="19"/>
  <c r="BO2" i="19"/>
  <c r="BO1" i="19"/>
  <c r="AR2" i="18"/>
  <c r="AR1" i="18"/>
  <c r="AK2" i="18"/>
  <c r="AK1" i="18"/>
  <c r="Q13" i="14" l="1"/>
  <c r="H15" i="14"/>
  <c r="F56" i="14"/>
  <c r="A56" i="14"/>
  <c r="E53" i="14"/>
  <c r="C53" i="14"/>
  <c r="P51" i="14"/>
  <c r="Q51" i="14" s="1"/>
  <c r="R51" i="14" s="1"/>
  <c r="P50" i="14"/>
  <c r="Q50" i="14" s="1"/>
  <c r="P49" i="14"/>
  <c r="Q49" i="14" s="1"/>
  <c r="R49" i="14" s="1"/>
  <c r="C49" i="14"/>
  <c r="AC48" i="14"/>
  <c r="AB48" i="14"/>
  <c r="AA48" i="14"/>
  <c r="Z48" i="14"/>
  <c r="Y48" i="14"/>
  <c r="X48" i="14"/>
  <c r="W48" i="14"/>
  <c r="V48" i="14"/>
  <c r="U48" i="14"/>
  <c r="AC47" i="14"/>
  <c r="U47" i="14"/>
  <c r="V47" i="14" s="1"/>
  <c r="W47" i="14" s="1"/>
  <c r="X47" i="14" s="1"/>
  <c r="Y47" i="14" s="1"/>
  <c r="Z47" i="14" s="1"/>
  <c r="X46" i="14"/>
  <c r="U46" i="14"/>
  <c r="V46" i="14" s="1"/>
  <c r="U45" i="14"/>
  <c r="V45" i="14" s="1"/>
  <c r="W45" i="14" s="1"/>
  <c r="X45" i="14" s="1"/>
  <c r="Y45" i="14" s="1"/>
  <c r="Z45" i="14" s="1"/>
  <c r="B45" i="14"/>
  <c r="V44" i="14"/>
  <c r="W44" i="14" s="1"/>
  <c r="X44" i="14" s="1"/>
  <c r="Y44" i="14" s="1"/>
  <c r="Z44" i="14" s="1"/>
  <c r="AA44" i="14" s="1"/>
  <c r="AB44" i="14" s="1"/>
  <c r="K44" i="14"/>
  <c r="L44" i="14" s="1"/>
  <c r="X43" i="14"/>
  <c r="U43" i="14"/>
  <c r="V43" i="14" s="1"/>
  <c r="J43" i="14"/>
  <c r="K43" i="14" s="1"/>
  <c r="L43" i="14" s="1"/>
  <c r="M43" i="14" s="1"/>
  <c r="N43" i="14" s="1"/>
  <c r="O43" i="14" s="1"/>
  <c r="U42" i="14"/>
  <c r="V42" i="14" s="1"/>
  <c r="I42" i="14"/>
  <c r="J42" i="14" s="1"/>
  <c r="T41" i="14"/>
  <c r="S41" i="14"/>
  <c r="R41" i="14"/>
  <c r="Q41" i="14"/>
  <c r="P41" i="14"/>
  <c r="H41" i="14"/>
  <c r="G41" i="14"/>
  <c r="G40" i="14" s="1"/>
  <c r="G54" i="14" s="1"/>
  <c r="F37" i="14"/>
  <c r="E37" i="14"/>
  <c r="C37" i="14"/>
  <c r="AC34" i="14"/>
  <c r="AC46" i="14" s="1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AC33" i="14"/>
  <c r="AC45" i="14" s="1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AC32" i="14"/>
  <c r="AC44" i="14" s="1"/>
  <c r="AA32" i="14"/>
  <c r="Z32" i="14"/>
  <c r="Y32" i="14"/>
  <c r="X32" i="14"/>
  <c r="W32" i="14"/>
  <c r="V32" i="14"/>
  <c r="U32" i="14"/>
  <c r="S32" i="14"/>
  <c r="R32" i="14"/>
  <c r="Q32" i="14"/>
  <c r="P32" i="14"/>
  <c r="O32" i="14"/>
  <c r="N32" i="14"/>
  <c r="M32" i="14"/>
  <c r="L32" i="14"/>
  <c r="K32" i="14"/>
  <c r="I32" i="14"/>
  <c r="H32" i="14"/>
  <c r="D32" i="14"/>
  <c r="AC31" i="14"/>
  <c r="AC43" i="14" s="1"/>
  <c r="AA31" i="14"/>
  <c r="Z31" i="14"/>
  <c r="Y31" i="14"/>
  <c r="X31" i="14"/>
  <c r="W31" i="14"/>
  <c r="V31" i="14"/>
  <c r="U31" i="14"/>
  <c r="S31" i="14"/>
  <c r="R31" i="14"/>
  <c r="Q31" i="14"/>
  <c r="P31" i="14"/>
  <c r="O31" i="14"/>
  <c r="N31" i="14"/>
  <c r="M31" i="14"/>
  <c r="L31" i="14"/>
  <c r="K31" i="14"/>
  <c r="J31" i="14"/>
  <c r="H31" i="14"/>
  <c r="D31" i="14"/>
  <c r="AC30" i="14"/>
  <c r="AC42" i="14" s="1"/>
  <c r="AA30" i="14"/>
  <c r="Z30" i="14"/>
  <c r="Y30" i="14"/>
  <c r="X30" i="14"/>
  <c r="W30" i="14"/>
  <c r="V30" i="14"/>
  <c r="V29" i="14" s="1"/>
  <c r="V27" i="14" s="1"/>
  <c r="V38" i="14" s="1"/>
  <c r="U30" i="14"/>
  <c r="S30" i="14"/>
  <c r="R30" i="14"/>
  <c r="Q30" i="14"/>
  <c r="P30" i="14"/>
  <c r="O30" i="14"/>
  <c r="N30" i="14"/>
  <c r="M30" i="14"/>
  <c r="L30" i="14"/>
  <c r="K30" i="14"/>
  <c r="J30" i="14"/>
  <c r="I30" i="14"/>
  <c r="D30" i="14"/>
  <c r="AB29" i="14"/>
  <c r="AB27" i="14" s="1"/>
  <c r="AB38" i="14" s="1"/>
  <c r="G29" i="14"/>
  <c r="G27" i="14" s="1"/>
  <c r="G38" i="14" s="1"/>
  <c r="F28" i="14"/>
  <c r="C28" i="14"/>
  <c r="F25" i="14"/>
  <c r="E25" i="14"/>
  <c r="C25" i="14" s="1"/>
  <c r="F24" i="14"/>
  <c r="E24" i="14"/>
  <c r="C24" i="14" s="1"/>
  <c r="F23" i="14"/>
  <c r="E23" i="14"/>
  <c r="F22" i="14"/>
  <c r="E22" i="14"/>
  <c r="F21" i="14"/>
  <c r="F20" i="14"/>
  <c r="E20" i="14"/>
  <c r="C20" i="14" s="1"/>
  <c r="AC19" i="14"/>
  <c r="J19" i="14"/>
  <c r="F19" i="14" s="1"/>
  <c r="C19" i="14" s="1"/>
  <c r="B19" i="14"/>
  <c r="AC18" i="14"/>
  <c r="F18" i="14"/>
  <c r="E18" i="14"/>
  <c r="C18" i="14" s="1"/>
  <c r="AC17" i="14"/>
  <c r="F17" i="14"/>
  <c r="E17" i="14"/>
  <c r="C17" i="14" s="1"/>
  <c r="AC16" i="14"/>
  <c r="F16" i="14"/>
  <c r="E16" i="14"/>
  <c r="C16" i="14" s="1"/>
  <c r="C13" i="14" s="1"/>
  <c r="AB12" i="14"/>
  <c r="AA12" i="14"/>
  <c r="Z12" i="14"/>
  <c r="Y12" i="14"/>
  <c r="X12" i="14"/>
  <c r="W12" i="14"/>
  <c r="V12" i="14"/>
  <c r="U12" i="14"/>
  <c r="T12" i="14"/>
  <c r="S12" i="14"/>
  <c r="R12" i="14"/>
  <c r="Q12" i="14"/>
  <c r="I12" i="14"/>
  <c r="G12" i="14"/>
  <c r="A11" i="14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C10" i="14"/>
  <c r="B10" i="14"/>
  <c r="A10" i="14"/>
  <c r="I8" i="14"/>
  <c r="J8" i="14" s="1"/>
  <c r="K8" i="14" s="1"/>
  <c r="L8" i="14" s="1"/>
  <c r="M8" i="14" s="1"/>
  <c r="N8" i="14" s="1"/>
  <c r="O8" i="14" s="1"/>
  <c r="P8" i="14" s="1"/>
  <c r="Q8" i="14" s="1"/>
  <c r="R8" i="14" s="1"/>
  <c r="S8" i="14" s="1"/>
  <c r="T8" i="14" s="1"/>
  <c r="U8" i="14" s="1"/>
  <c r="V8" i="14" s="1"/>
  <c r="W8" i="14" s="1"/>
  <c r="X8" i="14" s="1"/>
  <c r="Y8" i="14" s="1"/>
  <c r="Z8" i="14" s="1"/>
  <c r="AA8" i="14" s="1"/>
  <c r="AB8" i="14" s="1"/>
  <c r="A4" i="14"/>
  <c r="Z29" i="14" l="1"/>
  <c r="Z27" i="14" s="1"/>
  <c r="Z38" i="14" s="1"/>
  <c r="P40" i="14"/>
  <c r="P54" i="14" s="1"/>
  <c r="P29" i="14"/>
  <c r="P27" i="14" s="1"/>
  <c r="L29" i="14"/>
  <c r="L27" i="14" s="1"/>
  <c r="U41" i="14"/>
  <c r="N29" i="14"/>
  <c r="N27" i="14" s="1"/>
  <c r="R29" i="14"/>
  <c r="R27" i="14" s="1"/>
  <c r="R38" i="14" s="1"/>
  <c r="W29" i="14"/>
  <c r="W27" i="14" s="1"/>
  <c r="W38" i="14" s="1"/>
  <c r="AA29" i="14"/>
  <c r="AA27" i="14" s="1"/>
  <c r="AA38" i="14" s="1"/>
  <c r="X29" i="14"/>
  <c r="X27" i="14" s="1"/>
  <c r="X38" i="14" s="1"/>
  <c r="T29" i="14"/>
  <c r="T27" i="14" s="1"/>
  <c r="T38" i="14" s="1"/>
  <c r="K29" i="14"/>
  <c r="K27" i="14" s="1"/>
  <c r="O29" i="14"/>
  <c r="O27" i="14" s="1"/>
  <c r="S29" i="14"/>
  <c r="S27" i="14" s="1"/>
  <c r="S38" i="14" s="1"/>
  <c r="U29" i="14"/>
  <c r="U27" i="14" s="1"/>
  <c r="U38" i="14" s="1"/>
  <c r="Y29" i="14"/>
  <c r="Y27" i="14" s="1"/>
  <c r="Y38" i="14" s="1"/>
  <c r="M29" i="14"/>
  <c r="M27" i="14" s="1"/>
  <c r="Q29" i="14"/>
  <c r="Q27" i="14" s="1"/>
  <c r="Q38" i="14" s="1"/>
  <c r="D19" i="14"/>
  <c r="S49" i="14"/>
  <c r="Q40" i="14"/>
  <c r="Q54" i="14" s="1"/>
  <c r="S51" i="14"/>
  <c r="T51" i="14" s="1"/>
  <c r="U51" i="14" s="1"/>
  <c r="V51" i="14" s="1"/>
  <c r="Z10" i="14"/>
  <c r="AB10" i="14" s="1"/>
  <c r="AA10" i="14"/>
  <c r="V41" i="14"/>
  <c r="W42" i="14"/>
  <c r="K42" i="14"/>
  <c r="M44" i="14"/>
  <c r="N44" i="14" s="1"/>
  <c r="O44" i="14" s="1"/>
  <c r="R50" i="14"/>
  <c r="S50" i="14" s="1"/>
  <c r="T50" i="14" s="1"/>
  <c r="U50" i="14" s="1"/>
  <c r="V50" i="14" s="1"/>
  <c r="H12" i="14"/>
  <c r="H40" i="14"/>
  <c r="F43" i="14"/>
  <c r="E43" i="14" s="1"/>
  <c r="F50" i="14" l="1"/>
  <c r="E51" i="14"/>
  <c r="F51" i="14"/>
  <c r="E50" i="14"/>
  <c r="R40" i="14"/>
  <c r="R54" i="14" s="1"/>
  <c r="C43" i="14"/>
  <c r="D43" i="14" s="1"/>
  <c r="S40" i="14"/>
  <c r="S54" i="14" s="1"/>
  <c r="T49" i="14"/>
  <c r="C51" i="14"/>
  <c r="H54" i="14"/>
  <c r="J12" i="14"/>
  <c r="L42" i="14"/>
  <c r="X42" i="14"/>
  <c r="W41" i="14"/>
  <c r="W40" i="14" s="1"/>
  <c r="W54" i="14" s="1"/>
  <c r="C50" i="14"/>
  <c r="F44" i="14"/>
  <c r="E44" i="14" s="1"/>
  <c r="M42" i="14" l="1"/>
  <c r="C44" i="14"/>
  <c r="D44" i="14"/>
  <c r="X41" i="14"/>
  <c r="X40" i="14" s="1"/>
  <c r="X54" i="14" s="1"/>
  <c r="Y42" i="14"/>
  <c r="U49" i="14"/>
  <c r="T40" i="14"/>
  <c r="T54" i="14" s="1"/>
  <c r="Y41" i="14" l="1"/>
  <c r="Y40" i="14" s="1"/>
  <c r="Y54" i="14" s="1"/>
  <c r="Z42" i="14"/>
  <c r="V49" i="14"/>
  <c r="V40" i="14" s="1"/>
  <c r="V54" i="14" s="1"/>
  <c r="U40" i="14"/>
  <c r="U54" i="14" s="1"/>
  <c r="N42" i="14"/>
  <c r="O42" i="14" l="1"/>
  <c r="Z41" i="14"/>
  <c r="Z40" i="14" s="1"/>
  <c r="Z54" i="14" s="1"/>
  <c r="AA42" i="14"/>
  <c r="F49" i="14"/>
  <c r="AB42" i="14" l="1"/>
  <c r="AB41" i="14" s="1"/>
  <c r="AB40" i="14" s="1"/>
  <c r="AB54" i="14" s="1"/>
  <c r="AA41" i="14"/>
  <c r="AA40" i="14" s="1"/>
  <c r="AA54" i="14" s="1"/>
  <c r="F42" i="14" l="1"/>
  <c r="E42" i="14" s="1"/>
  <c r="E41" i="14" l="1"/>
  <c r="E40" i="14" s="1"/>
  <c r="E54" i="14" s="1"/>
  <c r="C42" i="14"/>
  <c r="D42" i="14" l="1"/>
  <c r="D186" i="16" l="1"/>
  <c r="E186" i="16" s="1"/>
  <c r="F186" i="16" s="1"/>
  <c r="G186" i="16" s="1"/>
  <c r="H186" i="16" s="1"/>
  <c r="I186" i="16" s="1"/>
  <c r="J186" i="16" s="1"/>
  <c r="K186" i="16" s="1"/>
  <c r="L186" i="16" s="1"/>
  <c r="M186" i="16" s="1"/>
  <c r="N186" i="16" s="1"/>
  <c r="O186" i="16" s="1"/>
  <c r="P39" i="20"/>
  <c r="K188" i="16" s="1"/>
  <c r="Q39" i="20"/>
  <c r="L188" i="16" s="1"/>
  <c r="R39" i="20"/>
  <c r="M188" i="16" s="1"/>
  <c r="S39" i="20"/>
  <c r="N188" i="16" s="1"/>
  <c r="T39" i="20"/>
  <c r="O188" i="16" s="1"/>
  <c r="U45" i="20"/>
  <c r="V45" i="20" s="1"/>
  <c r="W45" i="20" s="1"/>
  <c r="X45" i="20" s="1"/>
  <c r="Y45" i="20" s="1"/>
  <c r="Z45" i="20" s="1"/>
  <c r="U46" i="20"/>
  <c r="V46" i="20"/>
  <c r="W46" i="20"/>
  <c r="X46" i="20"/>
  <c r="Y46" i="20"/>
  <c r="Z46" i="20"/>
  <c r="AA46" i="20"/>
  <c r="AB46" i="20"/>
  <c r="AC46" i="20"/>
  <c r="AC45" i="20"/>
  <c r="F54" i="20"/>
  <c r="A54" i="20"/>
  <c r="E51" i="20"/>
  <c r="C51" i="20"/>
  <c r="P49" i="20"/>
  <c r="Q49" i="20" s="1"/>
  <c r="P48" i="20"/>
  <c r="Q48" i="20" s="1"/>
  <c r="R48" i="20" s="1"/>
  <c r="P47" i="20"/>
  <c r="Q47" i="20" s="1"/>
  <c r="C47" i="20"/>
  <c r="X44" i="20"/>
  <c r="U44" i="20"/>
  <c r="V44" i="20" s="1"/>
  <c r="U43" i="20"/>
  <c r="V43" i="20" s="1"/>
  <c r="W43" i="20" s="1"/>
  <c r="X43" i="20" s="1"/>
  <c r="Y43" i="20" s="1"/>
  <c r="Z43" i="20" s="1"/>
  <c r="B43" i="20"/>
  <c r="V42" i="20"/>
  <c r="W42" i="20" s="1"/>
  <c r="X42" i="20" s="1"/>
  <c r="Y42" i="20" s="1"/>
  <c r="Z42" i="20" s="1"/>
  <c r="AA42" i="20" s="1"/>
  <c r="AB42" i="20" s="1"/>
  <c r="K42" i="20"/>
  <c r="L42" i="20" s="1"/>
  <c r="M42" i="20" s="1"/>
  <c r="N42" i="20" s="1"/>
  <c r="O42" i="20" s="1"/>
  <c r="X41" i="20"/>
  <c r="U41" i="20"/>
  <c r="V41" i="20" s="1"/>
  <c r="J41" i="20"/>
  <c r="U40" i="20"/>
  <c r="I40" i="20"/>
  <c r="J40" i="20" s="1"/>
  <c r="H39" i="20"/>
  <c r="G39" i="20"/>
  <c r="H38" i="20"/>
  <c r="H52" i="20" s="1"/>
  <c r="F35" i="20"/>
  <c r="E35" i="20"/>
  <c r="C35" i="20"/>
  <c r="AC32" i="20"/>
  <c r="AC44" i="20" s="1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AC31" i="20"/>
  <c r="AC43" i="20" s="1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AC30" i="20"/>
  <c r="AC42" i="20" s="1"/>
  <c r="AA30" i="20"/>
  <c r="Z30" i="20"/>
  <c r="Y30" i="20"/>
  <c r="X30" i="20"/>
  <c r="W30" i="20"/>
  <c r="V30" i="20"/>
  <c r="U30" i="20"/>
  <c r="S30" i="20"/>
  <c r="R30" i="20"/>
  <c r="Q30" i="20"/>
  <c r="P30" i="20"/>
  <c r="O30" i="20"/>
  <c r="N30" i="20"/>
  <c r="M30" i="20"/>
  <c r="L30" i="20"/>
  <c r="K30" i="20"/>
  <c r="I30" i="20"/>
  <c r="H30" i="20"/>
  <c r="D30" i="20"/>
  <c r="AC29" i="20"/>
  <c r="AC41" i="20" s="1"/>
  <c r="AA29" i="20"/>
  <c r="Z29" i="20"/>
  <c r="Y29" i="20"/>
  <c r="X29" i="20"/>
  <c r="W29" i="20"/>
  <c r="V29" i="20"/>
  <c r="U29" i="20"/>
  <c r="S29" i="20"/>
  <c r="R29" i="20"/>
  <c r="Q29" i="20"/>
  <c r="P29" i="20"/>
  <c r="O29" i="20"/>
  <c r="N29" i="20"/>
  <c r="M29" i="20"/>
  <c r="L29" i="20"/>
  <c r="K29" i="20"/>
  <c r="J29" i="20"/>
  <c r="H29" i="20"/>
  <c r="D29" i="20"/>
  <c r="AC28" i="20"/>
  <c r="AC40" i="20" s="1"/>
  <c r="AA28" i="20"/>
  <c r="Z28" i="20"/>
  <c r="Y28" i="20"/>
  <c r="X28" i="20"/>
  <c r="W28" i="20"/>
  <c r="V28" i="20"/>
  <c r="V27" i="20" s="1"/>
  <c r="V25" i="20" s="1"/>
  <c r="V36" i="20" s="1"/>
  <c r="U28" i="20"/>
  <c r="S28" i="20"/>
  <c r="R28" i="20"/>
  <c r="Q28" i="20"/>
  <c r="P28" i="20"/>
  <c r="O28" i="20"/>
  <c r="N28" i="20"/>
  <c r="M28" i="20"/>
  <c r="L28" i="20"/>
  <c r="K28" i="20"/>
  <c r="J28" i="20"/>
  <c r="I28" i="20"/>
  <c r="D28" i="20"/>
  <c r="AB27" i="20"/>
  <c r="AB25" i="20" s="1"/>
  <c r="AB36" i="20" s="1"/>
  <c r="G27" i="20"/>
  <c r="G25" i="20" s="1"/>
  <c r="G36" i="20" s="1"/>
  <c r="F26" i="20"/>
  <c r="C26" i="20"/>
  <c r="F23" i="20"/>
  <c r="E23" i="20"/>
  <c r="C23" i="20" s="1"/>
  <c r="F22" i="20"/>
  <c r="E22" i="20"/>
  <c r="C22" i="20" s="1"/>
  <c r="F21" i="20"/>
  <c r="E21" i="20"/>
  <c r="F20" i="20"/>
  <c r="E20" i="20"/>
  <c r="F19" i="20"/>
  <c r="F18" i="20"/>
  <c r="E18" i="20"/>
  <c r="C18" i="20" s="1"/>
  <c r="AC17" i="20"/>
  <c r="J17" i="20"/>
  <c r="J13" i="20" s="1"/>
  <c r="B17" i="20"/>
  <c r="AC16" i="20"/>
  <c r="F16" i="20"/>
  <c r="E16" i="20"/>
  <c r="C16" i="20" s="1"/>
  <c r="AC15" i="20"/>
  <c r="F15" i="20"/>
  <c r="E15" i="20"/>
  <c r="C15" i="20" s="1"/>
  <c r="AC14" i="20"/>
  <c r="F14" i="20"/>
  <c r="E14" i="20"/>
  <c r="C14" i="20" s="1"/>
  <c r="K13" i="20"/>
  <c r="K12" i="20" s="1"/>
  <c r="I13" i="20"/>
  <c r="I14" i="14" s="1"/>
  <c r="I13" i="14" s="1"/>
  <c r="H13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I12" i="20"/>
  <c r="H12" i="20"/>
  <c r="G12" i="20"/>
  <c r="A11" i="20"/>
  <c r="H10" i="20"/>
  <c r="I10" i="20" s="1"/>
  <c r="J10" i="20" s="1"/>
  <c r="K10" i="20" s="1"/>
  <c r="L10" i="20" s="1"/>
  <c r="M10" i="20" s="1"/>
  <c r="N10" i="20" s="1"/>
  <c r="O10" i="20" s="1"/>
  <c r="P10" i="20" s="1"/>
  <c r="Q10" i="20" s="1"/>
  <c r="R10" i="20" s="1"/>
  <c r="S10" i="20" s="1"/>
  <c r="T10" i="20" s="1"/>
  <c r="U10" i="20" s="1"/>
  <c r="V10" i="20" s="1"/>
  <c r="W10" i="20" s="1"/>
  <c r="X10" i="20" s="1"/>
  <c r="Y10" i="20" s="1"/>
  <c r="C10" i="20"/>
  <c r="B10" i="20"/>
  <c r="A10" i="20"/>
  <c r="I8" i="20"/>
  <c r="J8" i="20" s="1"/>
  <c r="K8" i="20" s="1"/>
  <c r="L8" i="20" s="1"/>
  <c r="M8" i="20" s="1"/>
  <c r="N8" i="20" s="1"/>
  <c r="O8" i="20" s="1"/>
  <c r="P8" i="20" s="1"/>
  <c r="Q8" i="20" s="1"/>
  <c r="R8" i="20" s="1"/>
  <c r="S8" i="20" s="1"/>
  <c r="T8" i="20" s="1"/>
  <c r="U8" i="20" s="1"/>
  <c r="V8" i="20" s="1"/>
  <c r="W8" i="20" s="1"/>
  <c r="X8" i="20" s="1"/>
  <c r="Y8" i="20" s="1"/>
  <c r="Z8" i="20" s="1"/>
  <c r="AA8" i="20" s="1"/>
  <c r="AB8" i="20" s="1"/>
  <c r="A4" i="20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P60" i="15"/>
  <c r="O60" i="15"/>
  <c r="O59" i="15" s="1"/>
  <c r="N60" i="15"/>
  <c r="N59" i="15" s="1"/>
  <c r="M60" i="15"/>
  <c r="M59" i="15" s="1"/>
  <c r="L60" i="15"/>
  <c r="K60" i="15"/>
  <c r="J60" i="15"/>
  <c r="I60" i="15"/>
  <c r="H60" i="15"/>
  <c r="G60" i="15"/>
  <c r="F60" i="15"/>
  <c r="J47" i="14" s="1"/>
  <c r="E60" i="15"/>
  <c r="D60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I48" i="14" s="1"/>
  <c r="F48" i="14" s="1"/>
  <c r="C48" i="14" s="1"/>
  <c r="D48" i="14" s="1"/>
  <c r="D53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O47" i="14" s="1"/>
  <c r="J52" i="15"/>
  <c r="N47" i="14" s="1"/>
  <c r="I52" i="15"/>
  <c r="M47" i="14" s="1"/>
  <c r="H52" i="15"/>
  <c r="L47" i="14" s="1"/>
  <c r="G52" i="15"/>
  <c r="K47" i="14" s="1"/>
  <c r="F52" i="15"/>
  <c r="E52" i="15"/>
  <c r="D52" i="15"/>
  <c r="J59" i="15" l="1"/>
  <c r="I59" i="15"/>
  <c r="F59" i="15"/>
  <c r="I46" i="20"/>
  <c r="E13" i="20"/>
  <c r="E12" i="20" s="1"/>
  <c r="C12" i="20" s="1"/>
  <c r="K59" i="15"/>
  <c r="F17" i="20"/>
  <c r="C17" i="20" s="1"/>
  <c r="G59" i="15"/>
  <c r="O45" i="20"/>
  <c r="L45" i="20"/>
  <c r="K45" i="20"/>
  <c r="N27" i="20"/>
  <c r="N25" i="20" s="1"/>
  <c r="N36" i="20" s="1"/>
  <c r="T27" i="20"/>
  <c r="T25" i="20" s="1"/>
  <c r="T36" i="20" s="1"/>
  <c r="J12" i="20"/>
  <c r="J14" i="14"/>
  <c r="J13" i="14" s="1"/>
  <c r="L59" i="15"/>
  <c r="N45" i="20"/>
  <c r="D59" i="15"/>
  <c r="D55" i="15"/>
  <c r="H14" i="14"/>
  <c r="AA27" i="20"/>
  <c r="AA25" i="20" s="1"/>
  <c r="AA36" i="20" s="1"/>
  <c r="M45" i="20"/>
  <c r="E59" i="15"/>
  <c r="I47" i="14"/>
  <c r="F47" i="14" s="1"/>
  <c r="C47" i="14" s="1"/>
  <c r="D47" i="14" s="1"/>
  <c r="H59" i="15"/>
  <c r="P59" i="15"/>
  <c r="F13" i="20"/>
  <c r="C13" i="20" s="1"/>
  <c r="D13" i="20" s="1"/>
  <c r="D12" i="20" s="1"/>
  <c r="J45" i="20"/>
  <c r="I45" i="20"/>
  <c r="Z27" i="20"/>
  <c r="Z25" i="20" s="1"/>
  <c r="Z36" i="20" s="1"/>
  <c r="O27" i="20"/>
  <c r="O25" i="20" s="1"/>
  <c r="O36" i="20" s="1"/>
  <c r="F46" i="20"/>
  <c r="C46" i="20" s="1"/>
  <c r="D46" i="20" s="1"/>
  <c r="L27" i="20"/>
  <c r="L25" i="20" s="1"/>
  <c r="L36" i="20" s="1"/>
  <c r="P27" i="20"/>
  <c r="P25" i="20" s="1"/>
  <c r="P36" i="20" s="1"/>
  <c r="U27" i="20"/>
  <c r="U25" i="20" s="1"/>
  <c r="U36" i="20" s="1"/>
  <c r="Y27" i="20"/>
  <c r="Y25" i="20" s="1"/>
  <c r="Y36" i="20" s="1"/>
  <c r="R27" i="20"/>
  <c r="R25" i="20" s="1"/>
  <c r="R36" i="20" s="1"/>
  <c r="W27" i="20"/>
  <c r="W25" i="20" s="1"/>
  <c r="W36" i="20" s="1"/>
  <c r="K27" i="20"/>
  <c r="K25" i="20" s="1"/>
  <c r="K36" i="20" s="1"/>
  <c r="M27" i="20"/>
  <c r="M25" i="20" s="1"/>
  <c r="M36" i="20" s="1"/>
  <c r="Q27" i="20"/>
  <c r="Q25" i="20" s="1"/>
  <c r="Q36" i="20" s="1"/>
  <c r="X27" i="20"/>
  <c r="X25" i="20" s="1"/>
  <c r="X36" i="20" s="1"/>
  <c r="S27" i="20"/>
  <c r="S25" i="20" s="1"/>
  <c r="S36" i="20" s="1"/>
  <c r="D17" i="20"/>
  <c r="R47" i="20"/>
  <c r="S47" i="20" s="1"/>
  <c r="T47" i="20" s="1"/>
  <c r="U47" i="20" s="1"/>
  <c r="V47" i="20" s="1"/>
  <c r="R49" i="20"/>
  <c r="S49" i="20" s="1"/>
  <c r="T49" i="20" s="1"/>
  <c r="U49" i="20" s="1"/>
  <c r="V49" i="20" s="1"/>
  <c r="F49" i="20" s="1"/>
  <c r="F42" i="20"/>
  <c r="E42" i="20" s="1"/>
  <c r="V40" i="20"/>
  <c r="U39" i="20"/>
  <c r="S48" i="20"/>
  <c r="T48" i="20" s="1"/>
  <c r="U48" i="20" s="1"/>
  <c r="V48" i="20" s="1"/>
  <c r="Z10" i="20"/>
  <c r="AB10" i="20" s="1"/>
  <c r="AA10" i="20"/>
  <c r="G38" i="20"/>
  <c r="C49" i="20"/>
  <c r="K40" i="20"/>
  <c r="K41" i="20"/>
  <c r="L41" i="20" s="1"/>
  <c r="M41" i="20" s="1"/>
  <c r="N41" i="20" s="1"/>
  <c r="O41" i="20" s="1"/>
  <c r="F45" i="20" l="1"/>
  <c r="C45" i="20" s="1"/>
  <c r="D45" i="20" s="1"/>
  <c r="H13" i="14"/>
  <c r="E14" i="14"/>
  <c r="F14" i="14"/>
  <c r="C14" i="14" s="1"/>
  <c r="D14" i="14" s="1"/>
  <c r="F48" i="20"/>
  <c r="F12" i="20"/>
  <c r="F41" i="20"/>
  <c r="E41" i="20" s="1"/>
  <c r="C41" i="20" s="1"/>
  <c r="C48" i="20"/>
  <c r="C42" i="20"/>
  <c r="D42" i="20" s="1"/>
  <c r="L40" i="20"/>
  <c r="G52" i="20"/>
  <c r="V39" i="20"/>
  <c r="V38" i="20" s="1"/>
  <c r="V52" i="20" s="1"/>
  <c r="W40" i="20"/>
  <c r="E48" i="20"/>
  <c r="T38" i="20"/>
  <c r="T52" i="20" s="1"/>
  <c r="S38" i="20"/>
  <c r="S52" i="20" s="1"/>
  <c r="U38" i="20"/>
  <c r="U52" i="20" s="1"/>
  <c r="E49" i="20"/>
  <c r="F47" i="20"/>
  <c r="D41" i="20" l="1"/>
  <c r="W39" i="20"/>
  <c r="W38" i="20" s="1"/>
  <c r="W52" i="20" s="1"/>
  <c r="X40" i="20"/>
  <c r="M40" i="20"/>
  <c r="X39" i="20" l="1"/>
  <c r="X38" i="20" s="1"/>
  <c r="X52" i="20" s="1"/>
  <c r="Y40" i="20"/>
  <c r="N40" i="20"/>
  <c r="O40" i="20" l="1"/>
  <c r="Z40" i="20"/>
  <c r="Y39" i="20"/>
  <c r="Y38" i="20" s="1"/>
  <c r="Y52" i="20" s="1"/>
  <c r="Z39" i="20" l="1"/>
  <c r="Z38" i="20" s="1"/>
  <c r="Z52" i="20" s="1"/>
  <c r="AA40" i="20"/>
  <c r="P38" i="20" l="1"/>
  <c r="P52" i="20" s="1"/>
  <c r="AA39" i="20"/>
  <c r="AA38" i="20" s="1"/>
  <c r="AA52" i="20" s="1"/>
  <c r="AB40" i="20"/>
  <c r="AB39" i="20" s="1"/>
  <c r="R38" i="20" l="1"/>
  <c r="R52" i="20" s="1"/>
  <c r="Q38" i="20"/>
  <c r="Q52" i="20" s="1"/>
  <c r="AB38" i="20"/>
  <c r="AB52" i="20" s="1"/>
  <c r="F40" i="20"/>
  <c r="E40" i="20" s="1"/>
  <c r="E39" i="20" s="1"/>
  <c r="C40" i="20" l="1"/>
  <c r="E38" i="20"/>
  <c r="E52" i="20" s="1"/>
  <c r="D40" i="20" l="1"/>
  <c r="D179" i="16" l="1"/>
  <c r="C179" i="16"/>
  <c r="N178" i="16"/>
  <c r="C178" i="16"/>
  <c r="N177" i="16"/>
  <c r="M177" i="16"/>
  <c r="N175" i="16"/>
  <c r="M174" i="16"/>
  <c r="M173" i="16"/>
  <c r="D172" i="16"/>
  <c r="E172" i="16" s="1"/>
  <c r="F172" i="16" s="1"/>
  <c r="G172" i="16" s="1"/>
  <c r="H172" i="16" s="1"/>
  <c r="I172" i="16" s="1"/>
  <c r="J172" i="16" s="1"/>
  <c r="K172" i="16" s="1"/>
  <c r="L172" i="16" s="1"/>
  <c r="M172" i="16" s="1"/>
  <c r="N172" i="16" s="1"/>
  <c r="K14" i="11"/>
  <c r="H14" i="11"/>
  <c r="AC18" i="11"/>
  <c r="B18" i="11"/>
  <c r="J18" i="11"/>
  <c r="F18" i="11"/>
  <c r="C18" i="11" s="1"/>
  <c r="D18" i="11" s="1"/>
  <c r="Q41" i="18"/>
  <c r="Q31" i="18"/>
  <c r="Q29" i="18"/>
  <c r="Q28" i="18"/>
  <c r="Q27" i="18"/>
  <c r="F27" i="9"/>
  <c r="B31" i="18"/>
  <c r="N161" i="16"/>
  <c r="D158" i="16"/>
  <c r="E158" i="16" s="1"/>
  <c r="F158" i="16" s="1"/>
  <c r="G158" i="16" s="1"/>
  <c r="H158" i="16" s="1"/>
  <c r="I158" i="16" s="1"/>
  <c r="J158" i="16" s="1"/>
  <c r="K158" i="16" s="1"/>
  <c r="L158" i="16" s="1"/>
  <c r="M158" i="16" s="1"/>
  <c r="N158" i="16" s="1"/>
  <c r="M175" i="16" l="1"/>
  <c r="B31" i="20"/>
  <c r="B33" i="14"/>
  <c r="E25" i="9"/>
  <c r="D25" i="9" s="1"/>
  <c r="G25" i="9"/>
  <c r="H25" i="9" s="1"/>
  <c r="I25" i="9" s="1"/>
  <c r="J25" i="9" s="1"/>
  <c r="K25" i="9" s="1"/>
  <c r="L25" i="9" s="1"/>
  <c r="M25" i="9" s="1"/>
  <c r="N25" i="9" s="1"/>
  <c r="O25" i="9" l="1"/>
  <c r="Q25" i="9" s="1"/>
  <c r="R25" i="9" s="1"/>
  <c r="P25" i="9"/>
  <c r="G27" i="9" l="1"/>
  <c r="F22" i="9"/>
  <c r="D20" i="9"/>
  <c r="E23" i="9"/>
  <c r="E24" i="9" s="1"/>
  <c r="F8" i="22"/>
  <c r="H8" i="22" l="1"/>
  <c r="I45" i="14"/>
  <c r="I43" i="20"/>
  <c r="I44" i="11"/>
  <c r="K173" i="16"/>
  <c r="E27" i="9"/>
  <c r="D27" i="9" s="1"/>
  <c r="E20" i="9"/>
  <c r="S42" i="18"/>
  <c r="U42" i="18"/>
  <c r="W42" i="18"/>
  <c r="X42" i="18"/>
  <c r="Y42" i="18"/>
  <c r="Z42" i="18"/>
  <c r="AA42" i="18"/>
  <c r="AB42" i="18"/>
  <c r="AB43" i="18" s="1"/>
  <c r="AC42" i="18"/>
  <c r="AD42" i="18"/>
  <c r="AE42" i="18"/>
  <c r="AF42" i="18"/>
  <c r="AG42" i="18"/>
  <c r="AH42" i="18"/>
  <c r="AI42" i="18"/>
  <c r="AJ42" i="18"/>
  <c r="AK42" i="18"/>
  <c r="AL42" i="18"/>
  <c r="AM42" i="18"/>
  <c r="AN42" i="18"/>
  <c r="AO42" i="18"/>
  <c r="AQ42" i="18"/>
  <c r="AR42" i="18"/>
  <c r="F7" i="22"/>
  <c r="H7" i="22" s="1"/>
  <c r="H12" i="22" s="1"/>
  <c r="E44" i="9"/>
  <c r="F44" i="9" s="1"/>
  <c r="L27" i="18"/>
  <c r="G28" i="18"/>
  <c r="L28" i="18" s="1"/>
  <c r="B44" i="11"/>
  <c r="G40" i="11"/>
  <c r="G39" i="11" s="1"/>
  <c r="G51" i="11" s="1"/>
  <c r="H40" i="11"/>
  <c r="E4" i="15"/>
  <c r="C4" i="15" s="1"/>
  <c r="AC33" i="11"/>
  <c r="AC45" i="11" s="1"/>
  <c r="AC32" i="11"/>
  <c r="AC44" i="11" s="1"/>
  <c r="AC30" i="11"/>
  <c r="AC42" i="11" s="1"/>
  <c r="AC31" i="11"/>
  <c r="AC43" i="11" s="1"/>
  <c r="AC29" i="11"/>
  <c r="AC41" i="11" s="1"/>
  <c r="AC16" i="11"/>
  <c r="AC17" i="11"/>
  <c r="AC15" i="11"/>
  <c r="A6" i="11"/>
  <c r="F53" i="11"/>
  <c r="E21" i="9"/>
  <c r="BX18" i="19"/>
  <c r="AZ18" i="19" s="1"/>
  <c r="BY18" i="19"/>
  <c r="BA18" i="19" s="1"/>
  <c r="BL18" i="19"/>
  <c r="AN18" i="19" s="1"/>
  <c r="BM18" i="19"/>
  <c r="AO18" i="19" s="1"/>
  <c r="BK18" i="19"/>
  <c r="AM18" i="19" s="1"/>
  <c r="E18" i="19"/>
  <c r="F18" i="19" s="1"/>
  <c r="G18" i="19" s="1"/>
  <c r="H18" i="19" s="1"/>
  <c r="I18" i="19" s="1"/>
  <c r="J18" i="19" s="1"/>
  <c r="K18" i="19" s="1"/>
  <c r="L18" i="19" s="1"/>
  <c r="M18" i="19" s="1"/>
  <c r="N18" i="19" s="1"/>
  <c r="E17" i="19"/>
  <c r="F17" i="19" s="1"/>
  <c r="G17" i="19" s="1"/>
  <c r="H17" i="19" s="1"/>
  <c r="I17" i="19" s="1"/>
  <c r="J17" i="19" s="1"/>
  <c r="K17" i="19" s="1"/>
  <c r="L17" i="19" s="1"/>
  <c r="M17" i="19" s="1"/>
  <c r="N17" i="19" s="1"/>
  <c r="B19" i="19"/>
  <c r="B20" i="19"/>
  <c r="B18" i="19"/>
  <c r="A7" i="19"/>
  <c r="A5" i="18"/>
  <c r="F28" i="9"/>
  <c r="E28" i="9" s="1"/>
  <c r="D28" i="9" s="1"/>
  <c r="H22" i="9"/>
  <c r="F23" i="9"/>
  <c r="G23" i="9" s="1"/>
  <c r="A7" i="9"/>
  <c r="AK150" i="16"/>
  <c r="O148" i="16"/>
  <c r="H148" i="16"/>
  <c r="O136" i="16"/>
  <c r="M160" i="16" s="1"/>
  <c r="H136" i="16"/>
  <c r="M159" i="16" s="1"/>
  <c r="M161" i="16" s="1"/>
  <c r="AG149" i="16"/>
  <c r="Z149" i="16"/>
  <c r="S149" i="16"/>
  <c r="J149" i="16"/>
  <c r="O124" i="16"/>
  <c r="L160" i="16" s="1"/>
  <c r="H124" i="16"/>
  <c r="L159" i="16" s="1"/>
  <c r="AF17" i="16"/>
  <c r="AF29" i="16" s="1"/>
  <c r="AF41" i="16" s="1"/>
  <c r="AF53" i="16" s="1"/>
  <c r="AF65" i="16" s="1"/>
  <c r="AF77" i="16" s="1"/>
  <c r="AF89" i="16" s="1"/>
  <c r="AF101" i="16" s="1"/>
  <c r="AF113" i="16" s="1"/>
  <c r="AF125" i="16" s="1"/>
  <c r="AF137" i="16" s="1"/>
  <c r="Y17" i="16"/>
  <c r="Y29" i="16"/>
  <c r="Y41" i="16" s="1"/>
  <c r="Y53" i="16" s="1"/>
  <c r="Y65" i="16" s="1"/>
  <c r="Y77" i="16" s="1"/>
  <c r="Y89" i="16" s="1"/>
  <c r="Y101" i="16" s="1"/>
  <c r="Y113" i="16" s="1"/>
  <c r="Y125" i="16" s="1"/>
  <c r="Y137" i="16" s="1"/>
  <c r="K24" i="15"/>
  <c r="L24" i="15" s="1"/>
  <c r="M24" i="15" s="1"/>
  <c r="N24" i="15" s="1"/>
  <c r="O24" i="15" s="1"/>
  <c r="P24" i="15" s="1"/>
  <c r="Q24" i="15" s="1"/>
  <c r="R24" i="15" s="1"/>
  <c r="AL16" i="16"/>
  <c r="C165" i="16" s="1"/>
  <c r="AE16" i="16"/>
  <c r="C164" i="16" s="1"/>
  <c r="AL28" i="16"/>
  <c r="D165" i="16" s="1"/>
  <c r="AE148" i="16"/>
  <c r="N164" i="16" s="1"/>
  <c r="E26" i="15"/>
  <c r="E33" i="15" s="1"/>
  <c r="B3" i="15"/>
  <c r="B4" i="15"/>
  <c r="R3" i="16" s="1"/>
  <c r="B5" i="15"/>
  <c r="Y3" i="16" s="1"/>
  <c r="B6" i="15"/>
  <c r="AF3" i="16" s="1"/>
  <c r="B2" i="15"/>
  <c r="B3" i="16" s="1"/>
  <c r="V43" i="11"/>
  <c r="W43" i="11" s="1"/>
  <c r="X43" i="11" s="1"/>
  <c r="Y43" i="11" s="1"/>
  <c r="Z43" i="11" s="1"/>
  <c r="AA43" i="11" s="1"/>
  <c r="AB43" i="11" s="1"/>
  <c r="T41" i="11"/>
  <c r="U41" i="11" s="1"/>
  <c r="I41" i="11"/>
  <c r="J41" i="11" s="1"/>
  <c r="K41" i="11" s="1"/>
  <c r="L41" i="11" s="1"/>
  <c r="M41" i="11" s="1"/>
  <c r="N41" i="11" s="1"/>
  <c r="O41" i="11" s="1"/>
  <c r="P41" i="11" s="1"/>
  <c r="Q41" i="11" s="1"/>
  <c r="R41" i="11" s="1"/>
  <c r="G28" i="11"/>
  <c r="AB28" i="11"/>
  <c r="AB26" i="11" s="1"/>
  <c r="AB37" i="11" s="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D30" i="11"/>
  <c r="D31" i="11"/>
  <c r="H30" i="11"/>
  <c r="J30" i="11"/>
  <c r="K30" i="11"/>
  <c r="L30" i="11"/>
  <c r="M30" i="11"/>
  <c r="N30" i="11"/>
  <c r="O30" i="11"/>
  <c r="P30" i="11"/>
  <c r="Q30" i="11"/>
  <c r="R30" i="11"/>
  <c r="S30" i="11"/>
  <c r="U30" i="11"/>
  <c r="V30" i="11"/>
  <c r="W30" i="11"/>
  <c r="X30" i="11"/>
  <c r="Y30" i="11"/>
  <c r="Z30" i="11"/>
  <c r="AA30" i="11"/>
  <c r="H31" i="11"/>
  <c r="I31" i="11"/>
  <c r="K31" i="11"/>
  <c r="L31" i="11"/>
  <c r="M31" i="11"/>
  <c r="N31" i="11"/>
  <c r="O31" i="11"/>
  <c r="P31" i="11"/>
  <c r="Q31" i="11"/>
  <c r="R31" i="11"/>
  <c r="S31" i="11"/>
  <c r="U31" i="11"/>
  <c r="V31" i="11"/>
  <c r="W31" i="11"/>
  <c r="X31" i="11"/>
  <c r="Y31" i="11"/>
  <c r="Z31" i="11"/>
  <c r="AA31" i="11"/>
  <c r="I29" i="11"/>
  <c r="J29" i="11"/>
  <c r="K29" i="11"/>
  <c r="L29" i="11"/>
  <c r="M29" i="11"/>
  <c r="N29" i="11"/>
  <c r="O29" i="11"/>
  <c r="P29" i="11"/>
  <c r="Q29" i="11"/>
  <c r="R29" i="11"/>
  <c r="S29" i="11"/>
  <c r="U29" i="11"/>
  <c r="V29" i="11"/>
  <c r="W29" i="11"/>
  <c r="X29" i="11"/>
  <c r="Y29" i="11"/>
  <c r="Z29" i="11"/>
  <c r="AA29" i="11"/>
  <c r="D29" i="11"/>
  <c r="B32" i="11"/>
  <c r="P25" i="15"/>
  <c r="Q25" i="15" s="1"/>
  <c r="R25" i="15" s="1"/>
  <c r="S25" i="15" s="1"/>
  <c r="P41" i="18"/>
  <c r="B41" i="18"/>
  <c r="B34" i="14" s="1"/>
  <c r="B46" i="14" s="1"/>
  <c r="S33" i="18"/>
  <c r="U33" i="18"/>
  <c r="AE33" i="18"/>
  <c r="AF33" i="18"/>
  <c r="AG33" i="18"/>
  <c r="AI33" i="18"/>
  <c r="AJ33" i="18"/>
  <c r="AK33" i="18"/>
  <c r="AL33" i="18"/>
  <c r="AM33" i="18"/>
  <c r="AN33" i="18"/>
  <c r="AO33" i="18"/>
  <c r="AQ33" i="18"/>
  <c r="AR33" i="18"/>
  <c r="P31" i="18"/>
  <c r="R24" i="18"/>
  <c r="S24" i="18"/>
  <c r="T24" i="18"/>
  <c r="U24" i="18"/>
  <c r="P28" i="18"/>
  <c r="P29" i="18"/>
  <c r="P27" i="18"/>
  <c r="K28" i="18"/>
  <c r="M28" i="18"/>
  <c r="K29" i="18"/>
  <c r="M29" i="18"/>
  <c r="M27" i="18"/>
  <c r="K27" i="18"/>
  <c r="B28" i="18"/>
  <c r="B29" i="18"/>
  <c r="B27" i="18"/>
  <c r="AC33" i="18"/>
  <c r="AA33" i="18"/>
  <c r="Y33" i="18"/>
  <c r="AB33" i="18"/>
  <c r="Z33" i="18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E47" i="15"/>
  <c r="F47" i="15" s="1"/>
  <c r="G47" i="15" s="1"/>
  <c r="H47" i="15" s="1"/>
  <c r="I47" i="15" s="1"/>
  <c r="J47" i="15" s="1"/>
  <c r="K47" i="15" s="1"/>
  <c r="L47" i="15" s="1"/>
  <c r="M47" i="15" s="1"/>
  <c r="N47" i="15" s="1"/>
  <c r="O47" i="15" s="1"/>
  <c r="P47" i="15" s="1"/>
  <c r="Q47" i="15" s="1"/>
  <c r="R47" i="15" s="1"/>
  <c r="S47" i="15" s="1"/>
  <c r="T47" i="15" s="1"/>
  <c r="U47" i="15" s="1"/>
  <c r="V47" i="15" s="1"/>
  <c r="W47" i="15" s="1"/>
  <c r="X47" i="15" s="1"/>
  <c r="Y47" i="15" s="1"/>
  <c r="F48" i="15"/>
  <c r="G48" i="15" s="1"/>
  <c r="H48" i="15" s="1"/>
  <c r="I48" i="15" s="1"/>
  <c r="J48" i="15" s="1"/>
  <c r="K48" i="15" s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V48" i="15" s="1"/>
  <c r="W48" i="15" s="1"/>
  <c r="X48" i="15" s="1"/>
  <c r="Y48" i="15" s="1"/>
  <c r="E20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Y7" i="15"/>
  <c r="X7" i="15"/>
  <c r="W7" i="15"/>
  <c r="V7" i="15"/>
  <c r="U7" i="15"/>
  <c r="H7" i="15"/>
  <c r="I7" i="15"/>
  <c r="J7" i="15"/>
  <c r="K7" i="15"/>
  <c r="L7" i="15"/>
  <c r="M7" i="15"/>
  <c r="N7" i="15"/>
  <c r="Q7" i="15"/>
  <c r="R7" i="15"/>
  <c r="S7" i="15"/>
  <c r="T7" i="15"/>
  <c r="O7" i="15"/>
  <c r="F40" i="15"/>
  <c r="G40" i="15" s="1"/>
  <c r="H40" i="15" s="1"/>
  <c r="I40" i="15" s="1"/>
  <c r="J40" i="15" s="1"/>
  <c r="K40" i="15" s="1"/>
  <c r="L40" i="15" s="1"/>
  <c r="M40" i="15" s="1"/>
  <c r="N40" i="15" s="1"/>
  <c r="O40" i="15" s="1"/>
  <c r="P40" i="15" s="1"/>
  <c r="Q40" i="15" s="1"/>
  <c r="R40" i="15" s="1"/>
  <c r="S40" i="15" s="1"/>
  <c r="T40" i="15" s="1"/>
  <c r="U40" i="15" s="1"/>
  <c r="V40" i="15" s="1"/>
  <c r="W40" i="15" s="1"/>
  <c r="X40" i="15" s="1"/>
  <c r="Y40" i="15" s="1"/>
  <c r="F27" i="15"/>
  <c r="E27" i="15"/>
  <c r="F12" i="15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S12" i="15" s="1"/>
  <c r="T12" i="15" s="1"/>
  <c r="U12" i="15" s="1"/>
  <c r="V12" i="15" s="1"/>
  <c r="W12" i="15" s="1"/>
  <c r="X12" i="15" s="1"/>
  <c r="Y12" i="15" s="1"/>
  <c r="F1" i="15"/>
  <c r="G1" i="15" s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E19" i="19"/>
  <c r="F19" i="19" s="1"/>
  <c r="G19" i="19" s="1"/>
  <c r="H19" i="19" s="1"/>
  <c r="I19" i="19" s="1"/>
  <c r="J19" i="19" s="1"/>
  <c r="K19" i="19" s="1"/>
  <c r="L19" i="19" s="1"/>
  <c r="M19" i="19" s="1"/>
  <c r="N19" i="19" s="1"/>
  <c r="E20" i="19"/>
  <c r="F20" i="19" s="1"/>
  <c r="G20" i="19" s="1"/>
  <c r="H20" i="19" s="1"/>
  <c r="I20" i="19" s="1"/>
  <c r="J20" i="19" s="1"/>
  <c r="K20" i="19" s="1"/>
  <c r="L20" i="19" s="1"/>
  <c r="M20" i="19" s="1"/>
  <c r="N20" i="19" s="1"/>
  <c r="E15" i="19"/>
  <c r="F15" i="19" s="1"/>
  <c r="G16" i="9"/>
  <c r="H16" i="9" s="1"/>
  <c r="I16" i="9" s="1"/>
  <c r="J16" i="9" s="1"/>
  <c r="K16" i="9" s="1"/>
  <c r="L16" i="9" s="1"/>
  <c r="M16" i="9" s="1"/>
  <c r="N16" i="9" s="1"/>
  <c r="AA13" i="11"/>
  <c r="AD32" i="18"/>
  <c r="AD33" i="18" s="1"/>
  <c r="AD43" i="18" s="1"/>
  <c r="P14" i="9"/>
  <c r="AD24" i="18"/>
  <c r="AE24" i="18"/>
  <c r="AE43" i="18"/>
  <c r="AC24" i="18"/>
  <c r="AB24" i="18"/>
  <c r="AA24" i="18"/>
  <c r="W13" i="18"/>
  <c r="X13" i="18" s="1"/>
  <c r="Y13" i="18" s="1"/>
  <c r="Z13" i="18" s="1"/>
  <c r="AA13" i="18" s="1"/>
  <c r="AB13" i="18" s="1"/>
  <c r="AC13" i="18" s="1"/>
  <c r="AD13" i="18" s="1"/>
  <c r="AE13" i="18" s="1"/>
  <c r="G26" i="11"/>
  <c r="G37" i="11" s="1"/>
  <c r="T45" i="11"/>
  <c r="U45" i="11" s="1"/>
  <c r="V45" i="11" s="1"/>
  <c r="X42" i="11"/>
  <c r="P46" i="11"/>
  <c r="Q46" i="11" s="1"/>
  <c r="R46" i="11" s="1"/>
  <c r="S46" i="11" s="1"/>
  <c r="T46" i="11" s="1"/>
  <c r="U46" i="11" s="1"/>
  <c r="V46" i="11" s="1"/>
  <c r="F46" i="11" s="1"/>
  <c r="P47" i="11"/>
  <c r="Q47" i="11" s="1"/>
  <c r="P48" i="11"/>
  <c r="Q48" i="11" s="1"/>
  <c r="R48" i="11" s="1"/>
  <c r="P13" i="11"/>
  <c r="Q13" i="11"/>
  <c r="R13" i="11"/>
  <c r="S13" i="11"/>
  <c r="T13" i="11"/>
  <c r="U13" i="11"/>
  <c r="V13" i="11"/>
  <c r="W13" i="11"/>
  <c r="X13" i="11"/>
  <c r="G32" i="9"/>
  <c r="H32" i="9" s="1"/>
  <c r="I32" i="9" s="1"/>
  <c r="J32" i="9" s="1"/>
  <c r="K32" i="9" s="1"/>
  <c r="L32" i="9" s="1"/>
  <c r="M32" i="9" s="1"/>
  <c r="N32" i="9" s="1"/>
  <c r="G13" i="9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F14" i="9"/>
  <c r="A26" i="9"/>
  <c r="A21" i="9"/>
  <c r="I17" i="9"/>
  <c r="J17" i="9" s="1"/>
  <c r="K17" i="9" s="1"/>
  <c r="L17" i="9" s="1"/>
  <c r="M17" i="9" s="1"/>
  <c r="N17" i="9" s="1"/>
  <c r="A17" i="9"/>
  <c r="R14" i="9"/>
  <c r="Q14" i="9"/>
  <c r="O14" i="9"/>
  <c r="N14" i="9"/>
  <c r="M14" i="9"/>
  <c r="L14" i="9"/>
  <c r="K14" i="9"/>
  <c r="J14" i="9"/>
  <c r="I14" i="9"/>
  <c r="H14" i="9"/>
  <c r="G14" i="9"/>
  <c r="E14" i="9"/>
  <c r="D14" i="9"/>
  <c r="C14" i="9"/>
  <c r="B14" i="9"/>
  <c r="A14" i="9"/>
  <c r="V24" i="18"/>
  <c r="W24" i="18"/>
  <c r="X24" i="18"/>
  <c r="Y24" i="18"/>
  <c r="Z24" i="18"/>
  <c r="Z43" i="18" s="1"/>
  <c r="AF24" i="18"/>
  <c r="AG24" i="18"/>
  <c r="AH24" i="18"/>
  <c r="AI24" i="18"/>
  <c r="AJ24" i="18"/>
  <c r="AK24" i="18"/>
  <c r="AL24" i="18"/>
  <c r="AM24" i="18"/>
  <c r="AM43" i="18" s="1"/>
  <c r="AN24" i="18"/>
  <c r="AP24" i="18"/>
  <c r="AR24" i="18"/>
  <c r="AR43" i="18" s="1"/>
  <c r="U42" i="11"/>
  <c r="V42" i="11" s="1"/>
  <c r="R17" i="16"/>
  <c r="R29" i="16" s="1"/>
  <c r="R41" i="16" s="1"/>
  <c r="R53" i="16" s="1"/>
  <c r="R65" i="16" s="1"/>
  <c r="R77" i="16" s="1"/>
  <c r="R89" i="16" s="1"/>
  <c r="R101" i="16" s="1"/>
  <c r="R113" i="16" s="1"/>
  <c r="R125" i="16" s="1"/>
  <c r="R137" i="16" s="1"/>
  <c r="I17" i="16"/>
  <c r="I29" i="16" s="1"/>
  <c r="I41" i="16" s="1"/>
  <c r="I53" i="16" s="1"/>
  <c r="I65" i="16" s="1"/>
  <c r="I77" i="16" s="1"/>
  <c r="I89" i="16" s="1"/>
  <c r="I101" i="16" s="1"/>
  <c r="I113" i="16" s="1"/>
  <c r="I125" i="16" s="1"/>
  <c r="I137" i="16" s="1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X45" i="11"/>
  <c r="Z15" i="19"/>
  <c r="AL15" i="19" s="1"/>
  <c r="AX15" i="19" s="1"/>
  <c r="BJ15" i="19" s="1"/>
  <c r="BV15" i="19" s="1"/>
  <c r="CH15" i="19" s="1"/>
  <c r="B16" i="19"/>
  <c r="C16" i="19" s="1"/>
  <c r="D16" i="19" s="1"/>
  <c r="E16" i="19" s="1"/>
  <c r="F16" i="19" s="1"/>
  <c r="G16" i="19" s="1"/>
  <c r="H16" i="19" s="1"/>
  <c r="I16" i="19" s="1"/>
  <c r="J16" i="19" s="1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Z16" i="19" s="1"/>
  <c r="AA16" i="19" s="1"/>
  <c r="AB16" i="19" s="1"/>
  <c r="AC16" i="19" s="1"/>
  <c r="AD16" i="19" s="1"/>
  <c r="AE16" i="19" s="1"/>
  <c r="AF16" i="19" s="1"/>
  <c r="AG16" i="19" s="1"/>
  <c r="AH16" i="19" s="1"/>
  <c r="AI16" i="19" s="1"/>
  <c r="AJ16" i="19" s="1"/>
  <c r="AK16" i="19" s="1"/>
  <c r="AL16" i="19" s="1"/>
  <c r="AM16" i="19" s="1"/>
  <c r="AN16" i="19" s="1"/>
  <c r="AO16" i="19" s="1"/>
  <c r="AP16" i="19" s="1"/>
  <c r="AQ16" i="19" s="1"/>
  <c r="AR16" i="19" s="1"/>
  <c r="AS16" i="19" s="1"/>
  <c r="AT16" i="19" s="1"/>
  <c r="AU16" i="19" s="1"/>
  <c r="AV16" i="19" s="1"/>
  <c r="AW16" i="19" s="1"/>
  <c r="AX16" i="19" s="1"/>
  <c r="AY16" i="19" s="1"/>
  <c r="AZ16" i="19" s="1"/>
  <c r="BA16" i="19" s="1"/>
  <c r="BB16" i="19" s="1"/>
  <c r="BC16" i="19" s="1"/>
  <c r="BD16" i="19" s="1"/>
  <c r="BE16" i="19" s="1"/>
  <c r="BF16" i="19" s="1"/>
  <c r="BG16" i="19" s="1"/>
  <c r="BH16" i="19" s="1"/>
  <c r="BI16" i="19" s="1"/>
  <c r="BJ16" i="19" s="1"/>
  <c r="BK16" i="19" s="1"/>
  <c r="BL16" i="19" s="1"/>
  <c r="BM16" i="19" s="1"/>
  <c r="BN16" i="19" s="1"/>
  <c r="BO16" i="19" s="1"/>
  <c r="BP16" i="19" s="1"/>
  <c r="BQ16" i="19" s="1"/>
  <c r="BR16" i="19" s="1"/>
  <c r="BS16" i="19" s="1"/>
  <c r="BT16" i="19" s="1"/>
  <c r="BU16" i="19" s="1"/>
  <c r="BV16" i="19" s="1"/>
  <c r="BW16" i="19" s="1"/>
  <c r="BX16" i="19" s="1"/>
  <c r="BY16" i="19" s="1"/>
  <c r="BZ16" i="19" s="1"/>
  <c r="CA16" i="19" s="1"/>
  <c r="CB16" i="19" s="1"/>
  <c r="CC16" i="19" s="1"/>
  <c r="CD16" i="19" s="1"/>
  <c r="CE16" i="19" s="1"/>
  <c r="CF16" i="19" s="1"/>
  <c r="CG16" i="19" s="1"/>
  <c r="CH16" i="19" s="1"/>
  <c r="P15" i="19"/>
  <c r="AB15" i="19" s="1"/>
  <c r="AN15" i="19" s="1"/>
  <c r="AZ15" i="19" s="1"/>
  <c r="BL15" i="19" s="1"/>
  <c r="BX15" i="19" s="1"/>
  <c r="BL14" i="19"/>
  <c r="E50" i="11"/>
  <c r="C50" i="11"/>
  <c r="C46" i="11"/>
  <c r="F36" i="11"/>
  <c r="E36" i="11"/>
  <c r="C36" i="11"/>
  <c r="F27" i="11"/>
  <c r="C27" i="11"/>
  <c r="F24" i="11"/>
  <c r="E24" i="11"/>
  <c r="C24" i="11" s="1"/>
  <c r="F23" i="11"/>
  <c r="E23" i="11"/>
  <c r="C23" i="11" s="1"/>
  <c r="F22" i="11"/>
  <c r="E22" i="11"/>
  <c r="F21" i="11"/>
  <c r="E21" i="11"/>
  <c r="F20" i="11"/>
  <c r="F19" i="11"/>
  <c r="E19" i="11"/>
  <c r="C19" i="11" s="1"/>
  <c r="AB13" i="11"/>
  <c r="Z13" i="11"/>
  <c r="Y13" i="11"/>
  <c r="O13" i="11"/>
  <c r="N13" i="11"/>
  <c r="M13" i="11"/>
  <c r="L13" i="11"/>
  <c r="K13" i="11"/>
  <c r="G13" i="11"/>
  <c r="C12" i="11"/>
  <c r="B12" i="11"/>
  <c r="A12" i="11"/>
  <c r="I10" i="1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V10" i="11" s="1"/>
  <c r="W10" i="11" s="1"/>
  <c r="X10" i="11" s="1"/>
  <c r="Y10" i="11" s="1"/>
  <c r="Z10" i="11" s="1"/>
  <c r="AA10" i="11" s="1"/>
  <c r="AB10" i="11" s="1"/>
  <c r="AP32" i="18"/>
  <c r="T32" i="18"/>
  <c r="AQ24" i="18"/>
  <c r="H27" i="9"/>
  <c r="BZ18" i="19" s="1"/>
  <c r="BB18" i="19" s="1"/>
  <c r="AO23" i="18"/>
  <c r="AO22" i="18"/>
  <c r="P7" i="15"/>
  <c r="R27" i="15"/>
  <c r="S27" i="15" s="1"/>
  <c r="T27" i="15" s="1"/>
  <c r="U27" i="15" s="1"/>
  <c r="V27" i="15" s="1"/>
  <c r="W27" i="15" s="1"/>
  <c r="X27" i="15" s="1"/>
  <c r="Y27" i="15" s="1"/>
  <c r="T25" i="15"/>
  <c r="U25" i="15" s="1"/>
  <c r="V25" i="15" s="1"/>
  <c r="M23" i="15"/>
  <c r="N23" i="15" s="1"/>
  <c r="O23" i="15" s="1"/>
  <c r="P23" i="15" s="1"/>
  <c r="Q23" i="15" s="1"/>
  <c r="O76" i="16"/>
  <c r="H160" i="16" s="1"/>
  <c r="O88" i="16"/>
  <c r="I160" i="16" s="1"/>
  <c r="O100" i="16"/>
  <c r="J160" i="16" s="1"/>
  <c r="H100" i="16"/>
  <c r="J159" i="16" s="1"/>
  <c r="J161" i="16" s="1"/>
  <c r="O112" i="16"/>
  <c r="K160" i="16" s="1"/>
  <c r="H112" i="16"/>
  <c r="K159" i="16" s="1"/>
  <c r="O44" i="11"/>
  <c r="P44" i="11" s="1"/>
  <c r="Q44" i="11" s="1"/>
  <c r="R44" i="11" s="1"/>
  <c r="X136" i="16"/>
  <c r="M163" i="16" s="1"/>
  <c r="T44" i="11"/>
  <c r="U44" i="11" s="1"/>
  <c r="V44" i="11" s="1"/>
  <c r="H39" i="11"/>
  <c r="H51" i="11" s="1"/>
  <c r="Q45" i="11"/>
  <c r="R45" i="11" s="1"/>
  <c r="X148" i="16"/>
  <c r="N163" i="16" s="1"/>
  <c r="Q26" i="15"/>
  <c r="R26" i="15"/>
  <c r="J42" i="11"/>
  <c r="K42" i="11" s="1"/>
  <c r="L42" i="11" s="1"/>
  <c r="M42" i="11" s="1"/>
  <c r="N42" i="11" s="1"/>
  <c r="O42" i="11" s="1"/>
  <c r="P42" i="11" s="1"/>
  <c r="Q42" i="11" s="1"/>
  <c r="R42" i="11" s="1"/>
  <c r="S42" i="11" s="1"/>
  <c r="K43" i="11"/>
  <c r="L43" i="11" s="1"/>
  <c r="M43" i="11" s="1"/>
  <c r="G11" i="22"/>
  <c r="G6" i="15"/>
  <c r="G27" i="15" s="1"/>
  <c r="H27" i="15" s="1"/>
  <c r="I27" i="15" s="1"/>
  <c r="J27" i="15" s="1"/>
  <c r="K27" i="15" s="1"/>
  <c r="L27" i="15" s="1"/>
  <c r="M27" i="15" s="1"/>
  <c r="N27" i="15" s="1"/>
  <c r="O27" i="15" s="1"/>
  <c r="P27" i="15" s="1"/>
  <c r="AO24" i="18" l="1"/>
  <c r="AO43" i="18" s="1"/>
  <c r="AI43" i="18"/>
  <c r="AA43" i="18"/>
  <c r="AQ43" i="18"/>
  <c r="AC43" i="18"/>
  <c r="Q15" i="19"/>
  <c r="AC15" i="19" s="1"/>
  <c r="AO15" i="19" s="1"/>
  <c r="BA15" i="19" s="1"/>
  <c r="BM15" i="19" s="1"/>
  <c r="BY15" i="19" s="1"/>
  <c r="G15" i="19"/>
  <c r="H15" i="19" s="1"/>
  <c r="R15" i="19"/>
  <c r="AD15" i="19" s="1"/>
  <c r="AP15" i="19" s="1"/>
  <c r="BB15" i="19" s="1"/>
  <c r="BN15" i="19" s="1"/>
  <c r="BZ15" i="19" s="1"/>
  <c r="F12" i="22"/>
  <c r="C8" i="15" s="1"/>
  <c r="AG43" i="18"/>
  <c r="AN43" i="18"/>
  <c r="AF43" i="18"/>
  <c r="Y43" i="18"/>
  <c r="L161" i="16"/>
  <c r="R22" i="15"/>
  <c r="R21" i="15" s="1"/>
  <c r="J43" i="20"/>
  <c r="F43" i="20" s="1"/>
  <c r="C43" i="20" s="1"/>
  <c r="D43" i="20" s="1"/>
  <c r="K161" i="16"/>
  <c r="AK43" i="18"/>
  <c r="J45" i="14"/>
  <c r="F45" i="14" s="1"/>
  <c r="C45" i="14" s="1"/>
  <c r="D45" i="14" s="1"/>
  <c r="AL43" i="18"/>
  <c r="AJ43" i="18"/>
  <c r="N28" i="11"/>
  <c r="N26" i="11" s="1"/>
  <c r="N37" i="11" s="1"/>
  <c r="B30" i="14"/>
  <c r="B42" i="14" s="1"/>
  <c r="B16" i="14"/>
  <c r="B18" i="14"/>
  <c r="B32" i="14"/>
  <c r="B44" i="14" s="1"/>
  <c r="B17" i="14"/>
  <c r="B31" i="14"/>
  <c r="B43" i="14" s="1"/>
  <c r="B29" i="11"/>
  <c r="B41" i="11" s="1"/>
  <c r="B28" i="20"/>
  <c r="B40" i="20" s="1"/>
  <c r="B14" i="20"/>
  <c r="B33" i="11"/>
  <c r="B45" i="11" s="1"/>
  <c r="B32" i="20"/>
  <c r="B44" i="20" s="1"/>
  <c r="B30" i="11"/>
  <c r="B42" i="11" s="1"/>
  <c r="B29" i="20"/>
  <c r="B41" i="20" s="1"/>
  <c r="B15" i="20"/>
  <c r="B17" i="11"/>
  <c r="B30" i="20"/>
  <c r="B42" i="20" s="1"/>
  <c r="B16" i="20"/>
  <c r="L173" i="16"/>
  <c r="W28" i="11"/>
  <c r="W26" i="11" s="1"/>
  <c r="W37" i="11" s="1"/>
  <c r="BW18" i="19"/>
  <c r="AY18" i="19" s="1"/>
  <c r="G7" i="15"/>
  <c r="C6" i="15"/>
  <c r="G20" i="15"/>
  <c r="G34" i="15" s="1"/>
  <c r="H20" i="15" s="1"/>
  <c r="H34" i="15" s="1"/>
  <c r="I20" i="15" s="1"/>
  <c r="I34" i="15" s="1"/>
  <c r="J20" i="15" s="1"/>
  <c r="J34" i="15" s="1"/>
  <c r="K20" i="15" s="1"/>
  <c r="K34" i="15" s="1"/>
  <c r="L20" i="15" s="1"/>
  <c r="L34" i="15" s="1"/>
  <c r="M20" i="15" s="1"/>
  <c r="M34" i="15" s="1"/>
  <c r="N20" i="15" s="1"/>
  <c r="N34" i="15" s="1"/>
  <c r="O20" i="15" s="1"/>
  <c r="O34" i="15" s="1"/>
  <c r="P20" i="15" s="1"/>
  <c r="P34" i="15" s="1"/>
  <c r="Q20" i="15" s="1"/>
  <c r="Q34" i="15" s="1"/>
  <c r="R20" i="15" s="1"/>
  <c r="R34" i="15" s="1"/>
  <c r="S20" i="15" s="1"/>
  <c r="S34" i="15" s="1"/>
  <c r="T20" i="15" s="1"/>
  <c r="T34" i="15" s="1"/>
  <c r="U20" i="15" s="1"/>
  <c r="U34" i="15" s="1"/>
  <c r="V20" i="15" s="1"/>
  <c r="V34" i="15" s="1"/>
  <c r="W20" i="15" s="1"/>
  <c r="W34" i="15" s="1"/>
  <c r="X20" i="15" s="1"/>
  <c r="X34" i="15" s="1"/>
  <c r="Y20" i="15" s="1"/>
  <c r="Y34" i="15" s="1"/>
  <c r="P22" i="15"/>
  <c r="P21" i="15" s="1"/>
  <c r="E34" i="15"/>
  <c r="F20" i="15" s="1"/>
  <c r="F34" i="15" s="1"/>
  <c r="O32" i="9"/>
  <c r="Q32" i="9" s="1"/>
  <c r="R32" i="9" s="1"/>
  <c r="P32" i="9"/>
  <c r="O17" i="9"/>
  <c r="Q17" i="9" s="1"/>
  <c r="R17" i="9" s="1"/>
  <c r="P17" i="9"/>
  <c r="BN18" i="19"/>
  <c r="AP18" i="19" s="1"/>
  <c r="H23" i="9"/>
  <c r="I27" i="9"/>
  <c r="CA18" i="19" s="1"/>
  <c r="BC18" i="19" s="1"/>
  <c r="R27" i="18"/>
  <c r="R29" i="18"/>
  <c r="T29" i="18" s="1"/>
  <c r="G9" i="22"/>
  <c r="V41" i="11"/>
  <c r="W41" i="11" s="1"/>
  <c r="X41" i="11" s="1"/>
  <c r="Y41" i="11" s="1"/>
  <c r="Z41" i="11" s="1"/>
  <c r="AA41" i="11" s="1"/>
  <c r="AB41" i="11" s="1"/>
  <c r="Z28" i="11"/>
  <c r="Z26" i="11" s="1"/>
  <c r="Z37" i="11" s="1"/>
  <c r="V28" i="11"/>
  <c r="V26" i="11" s="1"/>
  <c r="V37" i="11" s="1"/>
  <c r="M28" i="11"/>
  <c r="M26" i="11" s="1"/>
  <c r="M37" i="11" s="1"/>
  <c r="D21" i="9"/>
  <c r="F24" i="9"/>
  <c r="G24" i="9" s="1"/>
  <c r="H24" i="9" s="1"/>
  <c r="BN20" i="19" s="1"/>
  <c r="AP20" i="19" s="1"/>
  <c r="S43" i="18"/>
  <c r="Y28" i="11"/>
  <c r="Y26" i="11" s="1"/>
  <c r="Y37" i="11" s="1"/>
  <c r="U43" i="18"/>
  <c r="O28" i="11"/>
  <c r="O26" i="11" s="1"/>
  <c r="O37" i="11" s="1"/>
  <c r="K28" i="11"/>
  <c r="K26" i="11" s="1"/>
  <c r="K37" i="11" s="1"/>
  <c r="P28" i="11"/>
  <c r="P26" i="11" s="1"/>
  <c r="P37" i="11" s="1"/>
  <c r="L28" i="11"/>
  <c r="L26" i="11" s="1"/>
  <c r="L37" i="11" s="1"/>
  <c r="B16" i="11"/>
  <c r="X28" i="11"/>
  <c r="X26" i="11" s="1"/>
  <c r="X37" i="11" s="1"/>
  <c r="S28" i="11"/>
  <c r="S26" i="11" s="1"/>
  <c r="S37" i="11" s="1"/>
  <c r="Q28" i="11"/>
  <c r="Q26" i="11" s="1"/>
  <c r="Q37" i="11" s="1"/>
  <c r="T28" i="11"/>
  <c r="T26" i="11" s="1"/>
  <c r="T37" i="11" s="1"/>
  <c r="AA28" i="11"/>
  <c r="AA26" i="11" s="1"/>
  <c r="AA37" i="11" s="1"/>
  <c r="R28" i="11"/>
  <c r="R26" i="11" s="1"/>
  <c r="R37" i="11" s="1"/>
  <c r="F42" i="11"/>
  <c r="E42" i="11" s="1"/>
  <c r="B31" i="11"/>
  <c r="B43" i="11" s="1"/>
  <c r="E25" i="15"/>
  <c r="F25" i="15" s="1"/>
  <c r="G25" i="15" s="1"/>
  <c r="H25" i="15" s="1"/>
  <c r="I25" i="15" s="1"/>
  <c r="J25" i="15" s="1"/>
  <c r="K25" i="15" s="1"/>
  <c r="L25" i="15" s="1"/>
  <c r="M25" i="15" s="1"/>
  <c r="N25" i="15" s="1"/>
  <c r="E18" i="15"/>
  <c r="U28" i="11"/>
  <c r="U26" i="11" s="1"/>
  <c r="U37" i="11" s="1"/>
  <c r="Z27" i="15"/>
  <c r="U40" i="11"/>
  <c r="N43" i="11"/>
  <c r="R28" i="18"/>
  <c r="W44" i="11"/>
  <c r="Q22" i="15"/>
  <c r="R42" i="15"/>
  <c r="AA12" i="11"/>
  <c r="Z12" i="11"/>
  <c r="AB12" i="11" s="1"/>
  <c r="G10" i="22"/>
  <c r="S26" i="15"/>
  <c r="F5" i="15"/>
  <c r="S48" i="11"/>
  <c r="T48" i="11" s="1"/>
  <c r="U48" i="11" s="1"/>
  <c r="V48" i="11" s="1"/>
  <c r="R47" i="11"/>
  <c r="BK20" i="19"/>
  <c r="AM20" i="19" s="1"/>
  <c r="BW19" i="19"/>
  <c r="AY19" i="19" s="1"/>
  <c r="W25" i="15"/>
  <c r="O16" i="9"/>
  <c r="Q16" i="9" s="1"/>
  <c r="R16" i="9" s="1"/>
  <c r="P16" i="9"/>
  <c r="BM19" i="19"/>
  <c r="AO19" i="19" s="1"/>
  <c r="E2" i="15"/>
  <c r="R41" i="18"/>
  <c r="R42" i="18" s="1"/>
  <c r="E3" i="15"/>
  <c r="R31" i="18"/>
  <c r="C33" i="14" s="1"/>
  <c r="B15" i="11"/>
  <c r="F29" i="9"/>
  <c r="E29" i="9" s="1"/>
  <c r="D29" i="9" s="1"/>
  <c r="BL19" i="19"/>
  <c r="AN19" i="19" s="1"/>
  <c r="BX19" i="19"/>
  <c r="AZ19" i="19" s="1"/>
  <c r="G29" i="18"/>
  <c r="L29" i="18" s="1"/>
  <c r="I22" i="9"/>
  <c r="G28" i="9"/>
  <c r="H28" i="9" s="1"/>
  <c r="S15" i="19" l="1"/>
  <c r="AE15" i="19" s="1"/>
  <c r="AQ15" i="19" s="1"/>
  <c r="BC15" i="19" s="1"/>
  <c r="BO15" i="19" s="1"/>
  <c r="CA15" i="19" s="1"/>
  <c r="H20" i="9"/>
  <c r="BN17" i="19" s="1"/>
  <c r="AP17" i="19" s="1"/>
  <c r="V40" i="11"/>
  <c r="D33" i="14"/>
  <c r="F41" i="11"/>
  <c r="E41" i="11" s="1"/>
  <c r="C41" i="11" s="1"/>
  <c r="D41" i="11" s="1"/>
  <c r="C32" i="11"/>
  <c r="I2" i="16" s="1"/>
  <c r="C31" i="20"/>
  <c r="X29" i="18"/>
  <c r="X33" i="18" s="1"/>
  <c r="X43" i="18" s="1"/>
  <c r="P42" i="15"/>
  <c r="BL20" i="19"/>
  <c r="AN20" i="19" s="1"/>
  <c r="BM20" i="19"/>
  <c r="AO20" i="19" s="1"/>
  <c r="F20" i="9"/>
  <c r="G20" i="9"/>
  <c r="BM17" i="19" s="1"/>
  <c r="AO17" i="19" s="1"/>
  <c r="I23" i="9"/>
  <c r="BN19" i="19"/>
  <c r="AP19" i="19" s="1"/>
  <c r="J27" i="9"/>
  <c r="I28" i="9"/>
  <c r="BZ19" i="19"/>
  <c r="BB19" i="19" s="1"/>
  <c r="T27" i="18"/>
  <c r="V27" i="18"/>
  <c r="E32" i="15"/>
  <c r="F18" i="15" s="1"/>
  <c r="F32" i="15" s="1"/>
  <c r="G18" i="15" s="1"/>
  <c r="G32" i="15" s="1"/>
  <c r="H18" i="15" s="1"/>
  <c r="H32" i="15" s="1"/>
  <c r="I18" i="15" s="1"/>
  <c r="I32" i="15" s="1"/>
  <c r="J18" i="15" s="1"/>
  <c r="J32" i="15" s="1"/>
  <c r="K18" i="15" s="1"/>
  <c r="K32" i="15" s="1"/>
  <c r="L18" i="15" s="1"/>
  <c r="L32" i="15" s="1"/>
  <c r="M18" i="15" s="1"/>
  <c r="M32" i="15" s="1"/>
  <c r="N18" i="15" s="1"/>
  <c r="N32" i="15" s="1"/>
  <c r="O18" i="15" s="1"/>
  <c r="O32" i="15" s="1"/>
  <c r="P18" i="15" s="1"/>
  <c r="P32" i="15" s="1"/>
  <c r="G12" i="22"/>
  <c r="C42" i="11"/>
  <c r="D42" i="11" s="1"/>
  <c r="E23" i="15"/>
  <c r="E7" i="15"/>
  <c r="E14" i="15" s="1"/>
  <c r="E16" i="15"/>
  <c r="C2" i="15"/>
  <c r="BL17" i="19"/>
  <c r="AN17" i="19" s="1"/>
  <c r="BX20" i="19"/>
  <c r="AZ20" i="19" s="1"/>
  <c r="G29" i="9"/>
  <c r="G26" i="9" s="1"/>
  <c r="BY17" i="19" s="1"/>
  <c r="BA17" i="19" s="1"/>
  <c r="X25" i="15"/>
  <c r="S47" i="11"/>
  <c r="W28" i="18"/>
  <c r="T28" i="18"/>
  <c r="C48" i="11"/>
  <c r="J22" i="9"/>
  <c r="BO18" i="19"/>
  <c r="AQ18" i="19" s="1"/>
  <c r="BK19" i="19"/>
  <c r="AM19" i="19" s="1"/>
  <c r="E17" i="15"/>
  <c r="E24" i="15"/>
  <c r="C3" i="15"/>
  <c r="AP41" i="18"/>
  <c r="AP42" i="18" s="1"/>
  <c r="T41" i="18"/>
  <c r="C34" i="14" s="1"/>
  <c r="D34" i="14" s="1"/>
  <c r="E34" i="14" s="1"/>
  <c r="V41" i="18"/>
  <c r="H34" i="14" s="1"/>
  <c r="T15" i="19"/>
  <c r="AF15" i="19" s="1"/>
  <c r="AR15" i="19" s="1"/>
  <c r="BD15" i="19" s="1"/>
  <c r="BP15" i="19" s="1"/>
  <c r="CB15" i="19" s="1"/>
  <c r="I15" i="19"/>
  <c r="F7" i="15"/>
  <c r="C5" i="15"/>
  <c r="F19" i="15"/>
  <c r="F26" i="15"/>
  <c r="S22" i="15"/>
  <c r="T26" i="15"/>
  <c r="W40" i="11"/>
  <c r="W39" i="11" s="1"/>
  <c r="W51" i="11" s="1"/>
  <c r="X44" i="11"/>
  <c r="AA40" i="11"/>
  <c r="AA39" i="11" s="1"/>
  <c r="AA51" i="11" s="1"/>
  <c r="AB40" i="11"/>
  <c r="AB39" i="11" s="1"/>
  <c r="AB51" i="11" s="1"/>
  <c r="F26" i="9"/>
  <c r="E48" i="11"/>
  <c r="BY19" i="19"/>
  <c r="BA19" i="19" s="1"/>
  <c r="V31" i="18"/>
  <c r="H33" i="14" s="1"/>
  <c r="F33" i="14" s="1"/>
  <c r="AP31" i="18"/>
  <c r="T31" i="18"/>
  <c r="R33" i="18"/>
  <c r="R43" i="18" s="1"/>
  <c r="Q42" i="15"/>
  <c r="Q21" i="15"/>
  <c r="O43" i="11"/>
  <c r="F48" i="11"/>
  <c r="F34" i="14" l="1"/>
  <c r="I46" i="14"/>
  <c r="H28" i="20"/>
  <c r="F28" i="20" s="1"/>
  <c r="H30" i="14"/>
  <c r="J30" i="20"/>
  <c r="J27" i="20" s="1"/>
  <c r="J25" i="20" s="1"/>
  <c r="J36" i="20" s="1"/>
  <c r="J32" i="14"/>
  <c r="D29" i="14"/>
  <c r="D27" i="14" s="1"/>
  <c r="E33" i="14"/>
  <c r="I29" i="20"/>
  <c r="I27" i="20" s="1"/>
  <c r="I25" i="20" s="1"/>
  <c r="I36" i="20" s="1"/>
  <c r="I31" i="14"/>
  <c r="T42" i="18"/>
  <c r="C32" i="20"/>
  <c r="V42" i="18"/>
  <c r="H32" i="20"/>
  <c r="F30" i="20"/>
  <c r="E30" i="20" s="1"/>
  <c r="C30" i="20" s="1"/>
  <c r="D31" i="20"/>
  <c r="F29" i="20"/>
  <c r="E29" i="20" s="1"/>
  <c r="C29" i="20" s="1"/>
  <c r="H32" i="11"/>
  <c r="H31" i="20"/>
  <c r="F31" i="20" s="1"/>
  <c r="P55" i="15"/>
  <c r="T33" i="18"/>
  <c r="F33" i="15"/>
  <c r="G19" i="15" s="1"/>
  <c r="D43" i="9"/>
  <c r="E43" i="9" s="1"/>
  <c r="CB18" i="19"/>
  <c r="BD18" i="19" s="1"/>
  <c r="K27" i="9"/>
  <c r="BO19" i="19"/>
  <c r="AQ19" i="19" s="1"/>
  <c r="I24" i="9"/>
  <c r="J23" i="9"/>
  <c r="CA19" i="19"/>
  <c r="BC19" i="19" s="1"/>
  <c r="J28" i="9"/>
  <c r="Q18" i="15"/>
  <c r="Q32" i="15" s="1"/>
  <c r="Q19" i="15"/>
  <c r="Q33" i="15" s="1"/>
  <c r="T22" i="15"/>
  <c r="U26" i="15"/>
  <c r="F24" i="15"/>
  <c r="G24" i="15" s="1"/>
  <c r="H24" i="15" s="1"/>
  <c r="I24" i="15" s="1"/>
  <c r="W33" i="18"/>
  <c r="W43" i="18" s="1"/>
  <c r="E30" i="15"/>
  <c r="E15" i="15"/>
  <c r="E26" i="9"/>
  <c r="BX17" i="19"/>
  <c r="AZ17" i="19" s="1"/>
  <c r="H33" i="11"/>
  <c r="C7" i="15"/>
  <c r="P43" i="11"/>
  <c r="D32" i="11"/>
  <c r="E32" i="11" s="1"/>
  <c r="K5" i="16"/>
  <c r="M5" i="16" s="1"/>
  <c r="X40" i="11"/>
  <c r="X39" i="11" s="1"/>
  <c r="X51" i="11" s="1"/>
  <c r="Y44" i="11"/>
  <c r="G26" i="15"/>
  <c r="H26" i="15" s="1"/>
  <c r="I26" i="15" s="1"/>
  <c r="J26" i="15" s="1"/>
  <c r="K26" i="15" s="1"/>
  <c r="L26" i="15" s="1"/>
  <c r="U15" i="19"/>
  <c r="AG15" i="19" s="1"/>
  <c r="AS15" i="19" s="1"/>
  <c r="BE15" i="19" s="1"/>
  <c r="BQ15" i="19" s="1"/>
  <c r="CC15" i="19" s="1"/>
  <c r="J15" i="19"/>
  <c r="Y25" i="15"/>
  <c r="BW20" i="19"/>
  <c r="AY20" i="19" s="1"/>
  <c r="BK17" i="19"/>
  <c r="AM17" i="19" s="1"/>
  <c r="F23" i="15"/>
  <c r="E22" i="15"/>
  <c r="V33" i="18"/>
  <c r="S42" i="15"/>
  <c r="S21" i="15"/>
  <c r="C33" i="11"/>
  <c r="BP18" i="19"/>
  <c r="AR18" i="19" s="1"/>
  <c r="K22" i="9"/>
  <c r="T47" i="11"/>
  <c r="H29" i="9"/>
  <c r="I29" i="9" s="1"/>
  <c r="I26" i="9" s="1"/>
  <c r="CA17" i="19" s="1"/>
  <c r="BC17" i="19" s="1"/>
  <c r="BY20" i="19"/>
  <c r="BA20" i="19" s="1"/>
  <c r="E31" i="15"/>
  <c r="F17" i="15" s="1"/>
  <c r="D46" i="9" l="1"/>
  <c r="I29" i="14"/>
  <c r="I27" i="14" s="1"/>
  <c r="I38" i="14" s="1"/>
  <c r="F31" i="14"/>
  <c r="E31" i="14" s="1"/>
  <c r="C31" i="14" s="1"/>
  <c r="F32" i="14"/>
  <c r="E32" i="14" s="1"/>
  <c r="C32" i="14" s="1"/>
  <c r="J29" i="14"/>
  <c r="J27" i="14" s="1"/>
  <c r="J38" i="14" s="1"/>
  <c r="J46" i="14"/>
  <c r="I41" i="14"/>
  <c r="H27" i="20"/>
  <c r="H25" i="20" s="1"/>
  <c r="H36" i="20" s="1"/>
  <c r="H29" i="14"/>
  <c r="H27" i="14" s="1"/>
  <c r="H38" i="14" s="1"/>
  <c r="F30" i="14"/>
  <c r="E28" i="20"/>
  <c r="D32" i="20"/>
  <c r="E32" i="20" s="1"/>
  <c r="E31" i="20"/>
  <c r="I44" i="20"/>
  <c r="F32" i="20"/>
  <c r="F27" i="20" s="1"/>
  <c r="F25" i="20" s="1"/>
  <c r="F36" i="20" s="1"/>
  <c r="T43" i="18"/>
  <c r="F31" i="15"/>
  <c r="G17" i="15" s="1"/>
  <c r="G31" i="15" s="1"/>
  <c r="H17" i="15" s="1"/>
  <c r="H31" i="15" s="1"/>
  <c r="I17" i="15" s="1"/>
  <c r="I31" i="15" s="1"/>
  <c r="J17" i="15" s="1"/>
  <c r="J31" i="15" s="1"/>
  <c r="K17" i="15" s="1"/>
  <c r="K31" i="15" s="1"/>
  <c r="L17" i="15" s="1"/>
  <c r="L31" i="15" s="1"/>
  <c r="M17" i="15" s="1"/>
  <c r="M31" i="15" s="1"/>
  <c r="N17" i="15" s="1"/>
  <c r="N31" i="15" s="1"/>
  <c r="O17" i="15" s="1"/>
  <c r="O31" i="15" s="1"/>
  <c r="P17" i="15" s="1"/>
  <c r="P31" i="15" s="1"/>
  <c r="Q17" i="15" s="1"/>
  <c r="Q31" i="15" s="1"/>
  <c r="R17" i="15" s="1"/>
  <c r="R31" i="15" s="1"/>
  <c r="S17" i="15" s="1"/>
  <c r="S31" i="15" s="1"/>
  <c r="T17" i="15" s="1"/>
  <c r="T31" i="15" s="1"/>
  <c r="U17" i="15" s="1"/>
  <c r="U31" i="15" s="1"/>
  <c r="V17" i="15" s="1"/>
  <c r="V31" i="15" s="1"/>
  <c r="W17" i="15" s="1"/>
  <c r="W31" i="15" s="1"/>
  <c r="X17" i="15" s="1"/>
  <c r="X31" i="15" s="1"/>
  <c r="Y17" i="15" s="1"/>
  <c r="Y31" i="15" s="1"/>
  <c r="Z24" i="15"/>
  <c r="CB19" i="19"/>
  <c r="BD19" i="19" s="1"/>
  <c r="K28" i="9"/>
  <c r="CC18" i="19"/>
  <c r="BE18" i="19" s="1"/>
  <c r="L27" i="9"/>
  <c r="J24" i="9"/>
  <c r="BO20" i="19"/>
  <c r="AQ20" i="19" s="1"/>
  <c r="I20" i="9"/>
  <c r="BO17" i="19" s="1"/>
  <c r="AQ17" i="19" s="1"/>
  <c r="CA20" i="19"/>
  <c r="BC20" i="19" s="1"/>
  <c r="J29" i="9"/>
  <c r="J26" i="9" s="1"/>
  <c r="CB17" i="19" s="1"/>
  <c r="BD17" i="19" s="1"/>
  <c r="BP19" i="19"/>
  <c r="AR19" i="19" s="1"/>
  <c r="K23" i="9"/>
  <c r="R18" i="15"/>
  <c r="R32" i="15" s="1"/>
  <c r="R19" i="15"/>
  <c r="R33" i="15" s="1"/>
  <c r="V43" i="18"/>
  <c r="E46" i="9"/>
  <c r="F43" i="9"/>
  <c r="F46" i="9" s="1"/>
  <c r="G46" i="9" s="1"/>
  <c r="H46" i="9" s="1"/>
  <c r="U47" i="11"/>
  <c r="Z25" i="15"/>
  <c r="K15" i="19"/>
  <c r="V15" i="19"/>
  <c r="AH15" i="19" s="1"/>
  <c r="AT15" i="19" s="1"/>
  <c r="BF15" i="19" s="1"/>
  <c r="BR15" i="19" s="1"/>
  <c r="CD15" i="19" s="1"/>
  <c r="Z44" i="11"/>
  <c r="Z40" i="11" s="1"/>
  <c r="Z39" i="11" s="1"/>
  <c r="Z51" i="11" s="1"/>
  <c r="Y40" i="11"/>
  <c r="Y39" i="11" s="1"/>
  <c r="Y51" i="11" s="1"/>
  <c r="L5" i="16"/>
  <c r="C174" i="16" s="1"/>
  <c r="P40" i="11"/>
  <c r="P39" i="11" s="1"/>
  <c r="P51" i="11" s="1"/>
  <c r="Q43" i="11"/>
  <c r="I45" i="11"/>
  <c r="F33" i="11"/>
  <c r="G23" i="15"/>
  <c r="F22" i="15"/>
  <c r="M26" i="15"/>
  <c r="L22" i="15"/>
  <c r="D26" i="9"/>
  <c r="BW17" i="19"/>
  <c r="AY17" i="19" s="1"/>
  <c r="F16" i="15"/>
  <c r="E29" i="15"/>
  <c r="F14" i="15" s="1"/>
  <c r="T42" i="15"/>
  <c r="T21" i="15"/>
  <c r="G33" i="15"/>
  <c r="H19" i="15" s="1"/>
  <c r="H33" i="15" s="1"/>
  <c r="I19" i="15" s="1"/>
  <c r="I33" i="15" s="1"/>
  <c r="J19" i="15" s="1"/>
  <c r="J33" i="15" s="1"/>
  <c r="K19" i="15" s="1"/>
  <c r="K33" i="15" s="1"/>
  <c r="L19" i="15" s="1"/>
  <c r="L33" i="15" s="1"/>
  <c r="M19" i="15" s="1"/>
  <c r="M33" i="15" s="1"/>
  <c r="N19" i="15" s="1"/>
  <c r="BZ20" i="19"/>
  <c r="BB20" i="19" s="1"/>
  <c r="H26" i="9"/>
  <c r="BZ17" i="19" s="1"/>
  <c r="BB17" i="19" s="1"/>
  <c r="E21" i="15"/>
  <c r="E42" i="15"/>
  <c r="E41" i="15"/>
  <c r="E28" i="15"/>
  <c r="U22" i="15"/>
  <c r="V26" i="15"/>
  <c r="L22" i="9"/>
  <c r="BQ18" i="19"/>
  <c r="AS18" i="19" s="1"/>
  <c r="D33" i="11"/>
  <c r="D28" i="11" s="1"/>
  <c r="D26" i="11" s="1"/>
  <c r="B2" i="16"/>
  <c r="D5" i="16" s="1"/>
  <c r="F32" i="11"/>
  <c r="I40" i="14" l="1"/>
  <c r="E30" i="14"/>
  <c r="F29" i="14"/>
  <c r="F27" i="14" s="1"/>
  <c r="K46" i="14"/>
  <c r="J41" i="14"/>
  <c r="J40" i="14" s="1"/>
  <c r="J54" i="14" s="1"/>
  <c r="D27" i="20"/>
  <c r="D25" i="20" s="1"/>
  <c r="D36" i="20" s="1"/>
  <c r="I39" i="20"/>
  <c r="D188" i="16" s="1"/>
  <c r="J44" i="20"/>
  <c r="K44" i="20" s="1"/>
  <c r="C28" i="20"/>
  <c r="C27" i="20" s="1"/>
  <c r="E27" i="20"/>
  <c r="E25" i="20" s="1"/>
  <c r="E36" i="20" s="1"/>
  <c r="D174" i="16"/>
  <c r="E174" i="16" s="1"/>
  <c r="F174" i="16" s="1"/>
  <c r="G174" i="16" s="1"/>
  <c r="I174" i="16" s="1"/>
  <c r="J174" i="16" s="1"/>
  <c r="E55" i="15"/>
  <c r="I46" i="9"/>
  <c r="BP20" i="19"/>
  <c r="AR20" i="19" s="1"/>
  <c r="K24" i="9"/>
  <c r="J20" i="9"/>
  <c r="BP17" i="19" s="1"/>
  <c r="AR17" i="19" s="1"/>
  <c r="BQ19" i="19"/>
  <c r="AS19" i="19" s="1"/>
  <c r="L23" i="9"/>
  <c r="M27" i="9"/>
  <c r="CD18" i="19"/>
  <c r="BF18" i="19" s="1"/>
  <c r="CB20" i="19"/>
  <c r="BD20" i="19" s="1"/>
  <c r="K29" i="9"/>
  <c r="L28" i="9"/>
  <c r="CC19" i="19"/>
  <c r="BE19" i="19" s="1"/>
  <c r="S19" i="15"/>
  <c r="S33" i="15" s="1"/>
  <c r="S18" i="15"/>
  <c r="S32" i="15" s="1"/>
  <c r="E33" i="11"/>
  <c r="I40" i="11"/>
  <c r="J44" i="11"/>
  <c r="E5" i="16"/>
  <c r="C173" i="16" s="1"/>
  <c r="F5" i="16"/>
  <c r="J45" i="11"/>
  <c r="K45" i="11" s="1"/>
  <c r="L45" i="11" s="1"/>
  <c r="M45" i="11" s="1"/>
  <c r="L21" i="15"/>
  <c r="L42" i="15"/>
  <c r="P15" i="14" s="1"/>
  <c r="BR18" i="19"/>
  <c r="AT18" i="19" s="1"/>
  <c r="M22" i="9"/>
  <c r="U21" i="15"/>
  <c r="U42" i="15"/>
  <c r="F30" i="15"/>
  <c r="F15" i="15"/>
  <c r="N26" i="15"/>
  <c r="N33" i="15" s="1"/>
  <c r="O19" i="15" s="1"/>
  <c r="M22" i="15"/>
  <c r="H23" i="15"/>
  <c r="G22" i="15"/>
  <c r="V47" i="11"/>
  <c r="F47" i="11" s="1"/>
  <c r="U39" i="11"/>
  <c r="U51" i="11" s="1"/>
  <c r="W26" i="15"/>
  <c r="V22" i="15"/>
  <c r="F21" i="15"/>
  <c r="F42" i="15"/>
  <c r="E44" i="15"/>
  <c r="E43" i="15"/>
  <c r="E49" i="15" s="1"/>
  <c r="E50" i="15" s="1"/>
  <c r="R43" i="11"/>
  <c r="Q40" i="11"/>
  <c r="Q39" i="11" s="1"/>
  <c r="Q51" i="11" s="1"/>
  <c r="L6" i="16"/>
  <c r="N5" i="16"/>
  <c r="L15" i="19"/>
  <c r="W15" i="19"/>
  <c r="AI15" i="19" s="1"/>
  <c r="AU15" i="19" s="1"/>
  <c r="BG15" i="19" s="1"/>
  <c r="BS15" i="19" s="1"/>
  <c r="CE15" i="19" s="1"/>
  <c r="K174" i="16" l="1"/>
  <c r="J175" i="16"/>
  <c r="P12" i="14"/>
  <c r="P13" i="14"/>
  <c r="P38" i="14"/>
  <c r="L46" i="14"/>
  <c r="K41" i="14"/>
  <c r="K40" i="14" s="1"/>
  <c r="K54" i="14" s="1"/>
  <c r="I54" i="14"/>
  <c r="C30" i="14"/>
  <c r="C29" i="14" s="1"/>
  <c r="E29" i="14"/>
  <c r="E27" i="14" s="1"/>
  <c r="C27" i="14" s="1"/>
  <c r="C25" i="20"/>
  <c r="C36" i="20" s="1"/>
  <c r="I38" i="20"/>
  <c r="I52" i="20" s="1"/>
  <c r="D173" i="16"/>
  <c r="C175" i="16"/>
  <c r="K39" i="20"/>
  <c r="L44" i="20"/>
  <c r="F55" i="15"/>
  <c r="L55" i="15"/>
  <c r="M23" i="9"/>
  <c r="BR19" i="19"/>
  <c r="AT19" i="19" s="1"/>
  <c r="M28" i="9"/>
  <c r="CD19" i="19"/>
  <c r="BF19" i="19" s="1"/>
  <c r="BQ20" i="19"/>
  <c r="AS20" i="19" s="1"/>
  <c r="L24" i="9"/>
  <c r="K20" i="9"/>
  <c r="BQ17" i="19" s="1"/>
  <c r="AS17" i="19" s="1"/>
  <c r="CC20" i="19"/>
  <c r="BE20" i="19" s="1"/>
  <c r="L29" i="9"/>
  <c r="K26" i="9"/>
  <c r="CC17" i="19" s="1"/>
  <c r="BE17" i="19" s="1"/>
  <c r="N27" i="9"/>
  <c r="CE18" i="19"/>
  <c r="BG18" i="19" s="1"/>
  <c r="T18" i="15"/>
  <c r="T32" i="15" s="1"/>
  <c r="T19" i="15"/>
  <c r="T33" i="15" s="1"/>
  <c r="S43" i="11"/>
  <c r="R40" i="11"/>
  <c r="R39" i="11" s="1"/>
  <c r="R51" i="11" s="1"/>
  <c r="O26" i="15"/>
  <c r="O22" i="15" s="1"/>
  <c r="N22" i="15"/>
  <c r="G16" i="15"/>
  <c r="F29" i="15"/>
  <c r="E6" i="16"/>
  <c r="G5" i="16"/>
  <c r="L7" i="16"/>
  <c r="K6" i="16"/>
  <c r="M15" i="19"/>
  <c r="Y15" i="19" s="1"/>
  <c r="AK15" i="19" s="1"/>
  <c r="AW15" i="19" s="1"/>
  <c r="BI15" i="19" s="1"/>
  <c r="BU15" i="19" s="1"/>
  <c r="CG15" i="19" s="1"/>
  <c r="X15" i="19"/>
  <c r="AJ15" i="19" s="1"/>
  <c r="AV15" i="19" s="1"/>
  <c r="BH15" i="19" s="1"/>
  <c r="BT15" i="19" s="1"/>
  <c r="CF15" i="19" s="1"/>
  <c r="X26" i="15"/>
  <c r="W22" i="15"/>
  <c r="M21" i="15"/>
  <c r="M42" i="15"/>
  <c r="F41" i="15"/>
  <c r="F28" i="15"/>
  <c r="N22" i="9"/>
  <c r="BS18" i="19"/>
  <c r="AU18" i="19" s="1"/>
  <c r="I39" i="11"/>
  <c r="V21" i="15"/>
  <c r="V42" i="15"/>
  <c r="V39" i="11"/>
  <c r="V51" i="11" s="1"/>
  <c r="E47" i="11"/>
  <c r="C47" i="11"/>
  <c r="I23" i="15"/>
  <c r="H22" i="15"/>
  <c r="H42" i="15" s="1"/>
  <c r="L15" i="14" s="1"/>
  <c r="G42" i="15"/>
  <c r="K15" i="14" s="1"/>
  <c r="G21" i="15"/>
  <c r="H21" i="15" s="1"/>
  <c r="I21" i="15" s="1"/>
  <c r="N45" i="11"/>
  <c r="M40" i="11"/>
  <c r="M39" i="11" s="1"/>
  <c r="M51" i="11" s="1"/>
  <c r="K44" i="11"/>
  <c r="J40" i="11"/>
  <c r="J39" i="11" s="1"/>
  <c r="J51" i="11" s="1"/>
  <c r="L174" i="16" l="1"/>
  <c r="K175" i="16"/>
  <c r="L13" i="14"/>
  <c r="L12" i="14"/>
  <c r="L38" i="14"/>
  <c r="K13" i="14"/>
  <c r="K12" i="14"/>
  <c r="K38" i="14"/>
  <c r="M46" i="14"/>
  <c r="L41" i="14"/>
  <c r="L40" i="14" s="1"/>
  <c r="L54" i="14" s="1"/>
  <c r="F188" i="16"/>
  <c r="K38" i="20"/>
  <c r="K52" i="20" s="1"/>
  <c r="L39" i="20"/>
  <c r="M44" i="20"/>
  <c r="E173" i="16"/>
  <c r="D175" i="16"/>
  <c r="H55" i="15"/>
  <c r="M55" i="15"/>
  <c r="G55" i="15"/>
  <c r="O33" i="15"/>
  <c r="P19" i="15" s="1"/>
  <c r="P33" i="15" s="1"/>
  <c r="M24" i="9"/>
  <c r="BR20" i="19"/>
  <c r="AT20" i="19" s="1"/>
  <c r="CD20" i="19"/>
  <c r="BF20" i="19" s="1"/>
  <c r="M29" i="9"/>
  <c r="N23" i="9"/>
  <c r="BS19" i="19"/>
  <c r="AU19" i="19" s="1"/>
  <c r="L20" i="9"/>
  <c r="BR17" i="19" s="1"/>
  <c r="AT17" i="19" s="1"/>
  <c r="L26" i="9"/>
  <c r="CD17" i="19" s="1"/>
  <c r="BF17" i="19" s="1"/>
  <c r="N28" i="9"/>
  <c r="CE19" i="19"/>
  <c r="BG19" i="19" s="1"/>
  <c r="CF18" i="19"/>
  <c r="BH18" i="19" s="1"/>
  <c r="O27" i="9"/>
  <c r="U18" i="15"/>
  <c r="U32" i="15" s="1"/>
  <c r="U19" i="15"/>
  <c r="U33" i="15" s="1"/>
  <c r="I51" i="11"/>
  <c r="J23" i="15"/>
  <c r="I22" i="15"/>
  <c r="I42" i="15" s="1"/>
  <c r="M15" i="14" s="1"/>
  <c r="BT18" i="19"/>
  <c r="AV18" i="19" s="1"/>
  <c r="O22" i="9"/>
  <c r="G14" i="15"/>
  <c r="F43" i="15"/>
  <c r="F49" i="15" s="1"/>
  <c r="F50" i="15" s="1"/>
  <c r="O42" i="15"/>
  <c r="O21" i="15"/>
  <c r="O45" i="11"/>
  <c r="O40" i="11" s="1"/>
  <c r="O39" i="11" s="1"/>
  <c r="O51" i="11" s="1"/>
  <c r="N40" i="11"/>
  <c r="N39" i="11" s="1"/>
  <c r="N51" i="11" s="1"/>
  <c r="K7" i="16"/>
  <c r="M6" i="16"/>
  <c r="F44" i="15"/>
  <c r="Y26" i="15"/>
  <c r="Y22" i="15" s="1"/>
  <c r="X22" i="15"/>
  <c r="L8" i="16"/>
  <c r="N21" i="15"/>
  <c r="N42" i="15"/>
  <c r="S40" i="11"/>
  <c r="S39" i="11" s="1"/>
  <c r="S51" i="11" s="1"/>
  <c r="T43" i="11"/>
  <c r="L44" i="11"/>
  <c r="L40" i="11" s="1"/>
  <c r="L39" i="11" s="1"/>
  <c r="L51" i="11" s="1"/>
  <c r="K40" i="11"/>
  <c r="K39" i="11" s="1"/>
  <c r="K51" i="11" s="1"/>
  <c r="E7" i="16"/>
  <c r="D6" i="16"/>
  <c r="G30" i="15"/>
  <c r="G15" i="15"/>
  <c r="W42" i="15"/>
  <c r="W21" i="15"/>
  <c r="L175" i="16" l="1"/>
  <c r="O174" i="16"/>
  <c r="N46" i="14"/>
  <c r="M41" i="14"/>
  <c r="M40" i="14" s="1"/>
  <c r="M54" i="14" s="1"/>
  <c r="G188" i="16"/>
  <c r="L38" i="20"/>
  <c r="L52" i="20" s="1"/>
  <c r="F173" i="16"/>
  <c r="E175" i="16"/>
  <c r="M39" i="20"/>
  <c r="N44" i="20"/>
  <c r="O55" i="15"/>
  <c r="N55" i="15"/>
  <c r="I55" i="15"/>
  <c r="Z26" i="15"/>
  <c r="N29" i="9"/>
  <c r="N26" i="9" s="1"/>
  <c r="CF17" i="19" s="1"/>
  <c r="BH17" i="19" s="1"/>
  <c r="CE20" i="19"/>
  <c r="BG20" i="19" s="1"/>
  <c r="M26" i="9"/>
  <c r="CE17" i="19" s="1"/>
  <c r="BG17" i="19" s="1"/>
  <c r="P27" i="9"/>
  <c r="CG18" i="19"/>
  <c r="BI18" i="19" s="1"/>
  <c r="CF19" i="19"/>
  <c r="BH19" i="19" s="1"/>
  <c r="O28" i="9"/>
  <c r="BT19" i="19"/>
  <c r="AV19" i="19" s="1"/>
  <c r="O23" i="9"/>
  <c r="N24" i="9"/>
  <c r="N20" i="9" s="1"/>
  <c r="BT17" i="19" s="1"/>
  <c r="AV17" i="19" s="1"/>
  <c r="BS20" i="19"/>
  <c r="AU20" i="19" s="1"/>
  <c r="M20" i="9"/>
  <c r="BS17" i="19" s="1"/>
  <c r="AU17" i="19" s="1"/>
  <c r="V19" i="15"/>
  <c r="V33" i="15" s="1"/>
  <c r="V18" i="15"/>
  <c r="V32" i="15" s="1"/>
  <c r="F44" i="11"/>
  <c r="C44" i="11" s="1"/>
  <c r="D44" i="11" s="1"/>
  <c r="E8" i="16"/>
  <c r="Y21" i="15"/>
  <c r="Y42" i="15"/>
  <c r="F6" i="16"/>
  <c r="D7" i="16"/>
  <c r="L9" i="16"/>
  <c r="K8" i="16"/>
  <c r="M7" i="16"/>
  <c r="N7" i="16" s="1"/>
  <c r="F45" i="11"/>
  <c r="C45" i="11" s="1"/>
  <c r="D45" i="11" s="1"/>
  <c r="G41" i="15"/>
  <c r="G28" i="15"/>
  <c r="H16" i="15"/>
  <c r="G29" i="15"/>
  <c r="T40" i="11"/>
  <c r="T39" i="11" s="1"/>
  <c r="T51" i="11" s="1"/>
  <c r="F43" i="11"/>
  <c r="E43" i="11" s="1"/>
  <c r="N6" i="16"/>
  <c r="P22" i="9"/>
  <c r="BU18" i="19"/>
  <c r="AW18" i="19" s="1"/>
  <c r="K23" i="15"/>
  <c r="J22" i="15"/>
  <c r="X21" i="15"/>
  <c r="X42" i="15"/>
  <c r="O46" i="14" l="1"/>
  <c r="N41" i="14"/>
  <c r="N40" i="14" s="1"/>
  <c r="M38" i="20"/>
  <c r="M52" i="20" s="1"/>
  <c r="H188" i="16"/>
  <c r="O44" i="20"/>
  <c r="F44" i="20" s="1"/>
  <c r="C44" i="20" s="1"/>
  <c r="N39" i="20"/>
  <c r="N38" i="20" s="1"/>
  <c r="N52" i="20" s="1"/>
  <c r="G173" i="16"/>
  <c r="F175" i="16"/>
  <c r="F40" i="11"/>
  <c r="CG19" i="19"/>
  <c r="BI19" i="19" s="1"/>
  <c r="P28" i="9"/>
  <c r="Q27" i="9"/>
  <c r="R27" i="9" s="1"/>
  <c r="CH18" i="19"/>
  <c r="BJ18" i="19" s="1"/>
  <c r="BT20" i="19"/>
  <c r="AV20" i="19" s="1"/>
  <c r="O24" i="9"/>
  <c r="O29" i="9"/>
  <c r="CF20" i="19"/>
  <c r="BH20" i="19" s="1"/>
  <c r="BU19" i="19"/>
  <c r="AW19" i="19" s="1"/>
  <c r="P23" i="9"/>
  <c r="W18" i="15"/>
  <c r="W32" i="15" s="1"/>
  <c r="W19" i="15"/>
  <c r="W33" i="15" s="1"/>
  <c r="H14" i="15"/>
  <c r="G43" i="15"/>
  <c r="G49" i="15" s="1"/>
  <c r="G50" i="15" s="1"/>
  <c r="K22" i="15"/>
  <c r="Z23" i="15"/>
  <c r="J21" i="15"/>
  <c r="K21" i="15" s="1"/>
  <c r="J42" i="15"/>
  <c r="N15" i="14" s="1"/>
  <c r="E40" i="11"/>
  <c r="E39" i="11" s="1"/>
  <c r="E51" i="11" s="1"/>
  <c r="C43" i="11"/>
  <c r="C40" i="11" s="1"/>
  <c r="F7" i="16"/>
  <c r="G7" i="16" s="1"/>
  <c r="D8" i="16"/>
  <c r="F39" i="11"/>
  <c r="F51" i="11" s="1"/>
  <c r="L10" i="16"/>
  <c r="E9" i="16"/>
  <c r="G6" i="16"/>
  <c r="BV18" i="19"/>
  <c r="AX18" i="19" s="1"/>
  <c r="Q22" i="9"/>
  <c r="H30" i="15"/>
  <c r="H15" i="15"/>
  <c r="G44" i="15"/>
  <c r="K9" i="16"/>
  <c r="M8" i="16"/>
  <c r="O41" i="14" l="1"/>
  <c r="F46" i="14"/>
  <c r="C46" i="14" s="1"/>
  <c r="N54" i="14"/>
  <c r="N12" i="14"/>
  <c r="N13" i="14"/>
  <c r="N38" i="14"/>
  <c r="D44" i="20"/>
  <c r="G175" i="16"/>
  <c r="H173" i="16"/>
  <c r="J55" i="15"/>
  <c r="Z21" i="15"/>
  <c r="D43" i="11"/>
  <c r="D40" i="11" s="1"/>
  <c r="D39" i="11" s="1"/>
  <c r="D51" i="11" s="1"/>
  <c r="Q23" i="9"/>
  <c r="R23" i="9" s="1"/>
  <c r="BV19" i="19"/>
  <c r="AX19" i="19" s="1"/>
  <c r="BU20" i="19"/>
  <c r="AW20" i="19" s="1"/>
  <c r="P24" i="9"/>
  <c r="O20" i="9"/>
  <c r="BU17" i="19" s="1"/>
  <c r="AW17" i="19" s="1"/>
  <c r="P29" i="9"/>
  <c r="CG20" i="19"/>
  <c r="BI20" i="19" s="1"/>
  <c r="O26" i="9"/>
  <c r="CG17" i="19" s="1"/>
  <c r="BI17" i="19" s="1"/>
  <c r="Q28" i="9"/>
  <c r="P26" i="9"/>
  <c r="CH17" i="19" s="1"/>
  <c r="BJ17" i="19" s="1"/>
  <c r="CH19" i="19"/>
  <c r="BJ19" i="19" s="1"/>
  <c r="X18" i="15"/>
  <c r="X32" i="15" s="1"/>
  <c r="X19" i="15"/>
  <c r="X33" i="15" s="1"/>
  <c r="M9" i="16"/>
  <c r="K10" i="16"/>
  <c r="R22" i="9"/>
  <c r="E10" i="16"/>
  <c r="F8" i="16"/>
  <c r="D9" i="16"/>
  <c r="N8" i="16"/>
  <c r="I16" i="15"/>
  <c r="H29" i="15"/>
  <c r="L11" i="16"/>
  <c r="H41" i="15"/>
  <c r="H28" i="15"/>
  <c r="K42" i="15"/>
  <c r="O15" i="14" s="1"/>
  <c r="Z22" i="15"/>
  <c r="O40" i="14" l="1"/>
  <c r="F41" i="14"/>
  <c r="D46" i="14"/>
  <c r="D41" i="14" s="1"/>
  <c r="D40" i="14" s="1"/>
  <c r="C41" i="14"/>
  <c r="O12" i="14"/>
  <c r="O13" i="14"/>
  <c r="O38" i="14"/>
  <c r="I173" i="16"/>
  <c r="I175" i="16" s="1"/>
  <c r="H175" i="16"/>
  <c r="Z42" i="15"/>
  <c r="K55" i="15"/>
  <c r="C39" i="11"/>
  <c r="C51" i="11" s="1"/>
  <c r="Q29" i="9"/>
  <c r="R29" i="9" s="1"/>
  <c r="CH20" i="19"/>
  <c r="BJ20" i="19" s="1"/>
  <c r="BV20" i="19"/>
  <c r="AX20" i="19" s="1"/>
  <c r="Q24" i="9"/>
  <c r="P20" i="9"/>
  <c r="BV17" i="19" s="1"/>
  <c r="AX17" i="19" s="1"/>
  <c r="R28" i="9"/>
  <c r="Y18" i="15"/>
  <c r="Y32" i="15" s="1"/>
  <c r="Y19" i="15"/>
  <c r="Y33" i="15" s="1"/>
  <c r="I30" i="15"/>
  <c r="I15" i="15"/>
  <c r="H43" i="15"/>
  <c r="H49" i="15" s="1"/>
  <c r="H50" i="15" s="1"/>
  <c r="I14" i="15"/>
  <c r="F9" i="16"/>
  <c r="G9" i="16" s="1"/>
  <c r="D10" i="16"/>
  <c r="L12" i="16"/>
  <c r="N9" i="16"/>
  <c r="E11" i="16"/>
  <c r="K11" i="16"/>
  <c r="M10" i="16"/>
  <c r="G8" i="16"/>
  <c r="H44" i="15"/>
  <c r="O175" i="16" l="1"/>
  <c r="O54" i="14"/>
  <c r="F40" i="14"/>
  <c r="F54" i="14" s="1"/>
  <c r="C40" i="14"/>
  <c r="C54" i="14" s="1"/>
  <c r="D54" i="14"/>
  <c r="O173" i="16"/>
  <c r="R26" i="9"/>
  <c r="Q26" i="9"/>
  <c r="R24" i="9"/>
  <c r="R20" i="9" s="1"/>
  <c r="Q20" i="9"/>
  <c r="E12" i="16"/>
  <c r="F10" i="16"/>
  <c r="D11" i="16"/>
  <c r="J16" i="15"/>
  <c r="I29" i="15"/>
  <c r="M11" i="16"/>
  <c r="N11" i="16" s="1"/>
  <c r="K12" i="16"/>
  <c r="I41" i="15"/>
  <c r="I28" i="15"/>
  <c r="N10" i="16"/>
  <c r="L13" i="16"/>
  <c r="J30" i="15" l="1"/>
  <c r="J15" i="15"/>
  <c r="E13" i="16"/>
  <c r="L14" i="16"/>
  <c r="I44" i="15"/>
  <c r="G10" i="16"/>
  <c r="K13" i="16"/>
  <c r="M12" i="16"/>
  <c r="I43" i="15"/>
  <c r="I49" i="15" s="1"/>
  <c r="I50" i="15" s="1"/>
  <c r="J14" i="15"/>
  <c r="F11" i="16"/>
  <c r="G11" i="16" s="1"/>
  <c r="D12" i="16"/>
  <c r="E14" i="16" l="1"/>
  <c r="K16" i="15"/>
  <c r="J29" i="15"/>
  <c r="F12" i="16"/>
  <c r="D13" i="16"/>
  <c r="M13" i="16"/>
  <c r="N13" i="16" s="1"/>
  <c r="K14" i="16"/>
  <c r="J41" i="15"/>
  <c r="J28" i="15"/>
  <c r="L15" i="16"/>
  <c r="N12" i="16"/>
  <c r="G12" i="16" l="1"/>
  <c r="E15" i="16"/>
  <c r="F13" i="16"/>
  <c r="G13" i="16" s="1"/>
  <c r="D14" i="16"/>
  <c r="L16" i="16"/>
  <c r="M14" i="16"/>
  <c r="N14" i="16" s="1"/>
  <c r="K15" i="16"/>
  <c r="K30" i="15"/>
  <c r="K15" i="15"/>
  <c r="J44" i="15"/>
  <c r="J43" i="15"/>
  <c r="J49" i="15" s="1"/>
  <c r="J50" i="15" s="1"/>
  <c r="K14" i="15"/>
  <c r="L17" i="16" l="1"/>
  <c r="D15" i="16"/>
  <c r="F14" i="16"/>
  <c r="G14" i="16" s="1"/>
  <c r="L16" i="15"/>
  <c r="K29" i="15"/>
  <c r="K41" i="15"/>
  <c r="K28" i="15"/>
  <c r="K16" i="16"/>
  <c r="M15" i="16"/>
  <c r="N15" i="16" s="1"/>
  <c r="E16" i="16"/>
  <c r="E17" i="16" l="1"/>
  <c r="K43" i="15"/>
  <c r="K49" i="15" s="1"/>
  <c r="K50" i="15" s="1"/>
  <c r="L14" i="15"/>
  <c r="K44" i="15"/>
  <c r="L18" i="16"/>
  <c r="M16" i="16"/>
  <c r="K17" i="16"/>
  <c r="L30" i="15"/>
  <c r="L15" i="15"/>
  <c r="F15" i="16"/>
  <c r="G15" i="16" s="1"/>
  <c r="D16" i="16"/>
  <c r="D17" i="16" l="1"/>
  <c r="F16" i="16"/>
  <c r="M16" i="15"/>
  <c r="L29" i="15"/>
  <c r="E18" i="16"/>
  <c r="L41" i="15"/>
  <c r="L28" i="15"/>
  <c r="L19" i="16"/>
  <c r="O16" i="16"/>
  <c r="C160" i="16" s="1"/>
  <c r="N16" i="16"/>
  <c r="M17" i="16"/>
  <c r="K18" i="16"/>
  <c r="N17" i="16" l="1"/>
  <c r="L20" i="16"/>
  <c r="E19" i="16"/>
  <c r="D18" i="16"/>
  <c r="F17" i="16"/>
  <c r="K19" i="16"/>
  <c r="M18" i="16"/>
  <c r="N18" i="16" s="1"/>
  <c r="H16" i="16"/>
  <c r="C159" i="16" s="1"/>
  <c r="G16" i="16"/>
  <c r="L44" i="15"/>
  <c r="M30" i="15"/>
  <c r="M15" i="15"/>
  <c r="L43" i="15"/>
  <c r="L49" i="15" s="1"/>
  <c r="L50" i="15" s="1"/>
  <c r="M14" i="15"/>
  <c r="C161" i="16" l="1"/>
  <c r="E20" i="16"/>
  <c r="L21" i="16"/>
  <c r="N16" i="15"/>
  <c r="M29" i="15"/>
  <c r="M19" i="16"/>
  <c r="K20" i="16"/>
  <c r="D19" i="16"/>
  <c r="F18" i="16"/>
  <c r="G18" i="16" s="1"/>
  <c r="M41" i="15"/>
  <c r="M28" i="15"/>
  <c r="G17" i="16"/>
  <c r="M20" i="16" l="1"/>
  <c r="N20" i="16" s="1"/>
  <c r="K21" i="16"/>
  <c r="N14" i="15"/>
  <c r="M43" i="15"/>
  <c r="M49" i="15" s="1"/>
  <c r="M50" i="15" s="1"/>
  <c r="F19" i="16"/>
  <c r="D20" i="16"/>
  <c r="L22" i="16"/>
  <c r="E21" i="16"/>
  <c r="M44" i="15"/>
  <c r="N19" i="16"/>
  <c r="N30" i="15"/>
  <c r="N15" i="15"/>
  <c r="G19" i="16" l="1"/>
  <c r="D21" i="16"/>
  <c r="F20" i="16"/>
  <c r="G20" i="16" s="1"/>
  <c r="O16" i="15"/>
  <c r="N29" i="15"/>
  <c r="L23" i="16"/>
  <c r="E22" i="16"/>
  <c r="N41" i="15"/>
  <c r="N28" i="15"/>
  <c r="M21" i="16"/>
  <c r="K22" i="16"/>
  <c r="O30" i="15" l="1"/>
  <c r="O15" i="15"/>
  <c r="D22" i="16"/>
  <c r="F21" i="16"/>
  <c r="K23" i="16"/>
  <c r="M22" i="16"/>
  <c r="N22" i="16" s="1"/>
  <c r="N44" i="15"/>
  <c r="L24" i="16"/>
  <c r="N21" i="16"/>
  <c r="E23" i="16"/>
  <c r="O14" i="15"/>
  <c r="N43" i="15"/>
  <c r="N49" i="15" s="1"/>
  <c r="N50" i="15" s="1"/>
  <c r="L25" i="16" l="1"/>
  <c r="K24" i="16"/>
  <c r="M23" i="16"/>
  <c r="P16" i="15"/>
  <c r="O29" i="15"/>
  <c r="O28" i="15"/>
  <c r="O41" i="15"/>
  <c r="E24" i="16"/>
  <c r="D23" i="16"/>
  <c r="F22" i="16"/>
  <c r="G22" i="16" s="1"/>
  <c r="G21" i="16"/>
  <c r="E25" i="16" l="1"/>
  <c r="O44" i="15"/>
  <c r="P30" i="15"/>
  <c r="P15" i="15"/>
  <c r="L26" i="16"/>
  <c r="O43" i="15"/>
  <c r="O49" i="15" s="1"/>
  <c r="O50" i="15" s="1"/>
  <c r="P14" i="15"/>
  <c r="D24" i="16"/>
  <c r="F23" i="16"/>
  <c r="G23" i="16" s="1"/>
  <c r="K25" i="16"/>
  <c r="M24" i="16"/>
  <c r="N24" i="16" s="1"/>
  <c r="N23" i="16"/>
  <c r="Q16" i="15" l="1"/>
  <c r="P29" i="15"/>
  <c r="E26" i="16"/>
  <c r="P28" i="15"/>
  <c r="P41" i="15"/>
  <c r="D25" i="16"/>
  <c r="F24" i="16"/>
  <c r="M25" i="16"/>
  <c r="K26" i="16"/>
  <c r="L27" i="16"/>
  <c r="N25" i="16" l="1"/>
  <c r="Q30" i="15"/>
  <c r="Q15" i="15"/>
  <c r="P43" i="15"/>
  <c r="P49" i="15" s="1"/>
  <c r="P50" i="15" s="1"/>
  <c r="Q14" i="15"/>
  <c r="E27" i="16"/>
  <c r="K27" i="16"/>
  <c r="M26" i="16"/>
  <c r="N26" i="16" s="1"/>
  <c r="P44" i="15"/>
  <c r="L28" i="16"/>
  <c r="D26" i="16"/>
  <c r="F25" i="16"/>
  <c r="G25" i="16" s="1"/>
  <c r="G24" i="16"/>
  <c r="L29" i="16" l="1"/>
  <c r="K28" i="16"/>
  <c r="M27" i="16"/>
  <c r="N27" i="16" s="1"/>
  <c r="F26" i="16"/>
  <c r="G26" i="16" s="1"/>
  <c r="D27" i="16"/>
  <c r="E28" i="16"/>
  <c r="R16" i="15"/>
  <c r="Q29" i="15"/>
  <c r="Q41" i="15"/>
  <c r="Q28" i="15"/>
  <c r="R30" i="15" l="1"/>
  <c r="R15" i="15"/>
  <c r="E29" i="16"/>
  <c r="L30" i="16"/>
  <c r="R14" i="15"/>
  <c r="Q43" i="15"/>
  <c r="Q49" i="15" s="1"/>
  <c r="Q50" i="15" s="1"/>
  <c r="Q44" i="15"/>
  <c r="M28" i="16"/>
  <c r="K29" i="16"/>
  <c r="F27" i="16"/>
  <c r="G27" i="16" s="1"/>
  <c r="D28" i="16"/>
  <c r="O28" i="16" l="1"/>
  <c r="D160" i="16" s="1"/>
  <c r="N28" i="16"/>
  <c r="S16" i="15"/>
  <c r="R29" i="15"/>
  <c r="D29" i="16"/>
  <c r="F28" i="16"/>
  <c r="R41" i="15"/>
  <c r="R28" i="15"/>
  <c r="M29" i="16"/>
  <c r="K30" i="16"/>
  <c r="L31" i="16"/>
  <c r="E30" i="16"/>
  <c r="D30" i="16" l="1"/>
  <c r="F29" i="16"/>
  <c r="H28" i="16"/>
  <c r="D159" i="16" s="1"/>
  <c r="G28" i="16"/>
  <c r="K31" i="16"/>
  <c r="M30" i="16"/>
  <c r="N30" i="16" s="1"/>
  <c r="R44" i="15"/>
  <c r="S30" i="15"/>
  <c r="S15" i="15"/>
  <c r="E31" i="16"/>
  <c r="N29" i="16"/>
  <c r="L32" i="16"/>
  <c r="S14" i="15"/>
  <c r="R43" i="15"/>
  <c r="R49" i="15" s="1"/>
  <c r="R50" i="15" s="1"/>
  <c r="D161" i="16" l="1"/>
  <c r="F30" i="16"/>
  <c r="G30" i="16" s="1"/>
  <c r="D31" i="16"/>
  <c r="T16" i="15"/>
  <c r="S29" i="15"/>
  <c r="K32" i="16"/>
  <c r="M31" i="16"/>
  <c r="G29" i="16"/>
  <c r="S28" i="15"/>
  <c r="S41" i="15"/>
  <c r="L33" i="16"/>
  <c r="E32" i="16"/>
  <c r="K33" i="16" l="1"/>
  <c r="M32" i="16"/>
  <c r="N32" i="16" s="1"/>
  <c r="T30" i="15"/>
  <c r="T15" i="15"/>
  <c r="L34" i="16"/>
  <c r="F31" i="16"/>
  <c r="G31" i="16" s="1"/>
  <c r="D32" i="16"/>
  <c r="E33" i="16"/>
  <c r="S44" i="15"/>
  <c r="N31" i="16"/>
  <c r="T14" i="15"/>
  <c r="S43" i="15"/>
  <c r="S49" i="15" s="1"/>
  <c r="S50" i="15" s="1"/>
  <c r="M33" i="16" l="1"/>
  <c r="K34" i="16"/>
  <c r="E34" i="16"/>
  <c r="U16" i="15"/>
  <c r="T29" i="15"/>
  <c r="D33" i="16"/>
  <c r="F32" i="16"/>
  <c r="G32" i="16" s="1"/>
  <c r="L35" i="16"/>
  <c r="T41" i="15"/>
  <c r="T28" i="15"/>
  <c r="E35" i="16" l="1"/>
  <c r="N33" i="16"/>
  <c r="L36" i="16"/>
  <c r="U30" i="15"/>
  <c r="U15" i="15"/>
  <c r="U14" i="15"/>
  <c r="T43" i="15"/>
  <c r="T49" i="15" s="1"/>
  <c r="T50" i="15" s="1"/>
  <c r="T44" i="15"/>
  <c r="D34" i="16"/>
  <c r="F33" i="16"/>
  <c r="G33" i="16" s="1"/>
  <c r="M34" i="16"/>
  <c r="N34" i="16" s="1"/>
  <c r="K35" i="16"/>
  <c r="M35" i="16" l="1"/>
  <c r="K36" i="16"/>
  <c r="F34" i="16"/>
  <c r="G34" i="16" s="1"/>
  <c r="D35" i="16"/>
  <c r="U28" i="15"/>
  <c r="U41" i="15"/>
  <c r="E36" i="16"/>
  <c r="V16" i="15"/>
  <c r="U29" i="15"/>
  <c r="L37" i="16"/>
  <c r="L38" i="16" l="1"/>
  <c r="U44" i="15"/>
  <c r="F35" i="16"/>
  <c r="G35" i="16" s="1"/>
  <c r="D36" i="16"/>
  <c r="E37" i="16"/>
  <c r="V30" i="15"/>
  <c r="V15" i="15"/>
  <c r="K37" i="16"/>
  <c r="M36" i="16"/>
  <c r="N36" i="16" s="1"/>
  <c r="N35" i="16"/>
  <c r="U43" i="15"/>
  <c r="U49" i="15" s="1"/>
  <c r="U50" i="15" s="1"/>
  <c r="V14" i="15"/>
  <c r="K38" i="16" l="1"/>
  <c r="M37" i="16"/>
  <c r="N37" i="16" s="1"/>
  <c r="L39" i="16"/>
  <c r="E38" i="16"/>
  <c r="W16" i="15"/>
  <c r="V29" i="15"/>
  <c r="V41" i="15"/>
  <c r="V28" i="15"/>
  <c r="D37" i="16"/>
  <c r="F36" i="16"/>
  <c r="G36" i="16" s="1"/>
  <c r="F37" i="16" l="1"/>
  <c r="G37" i="16" s="1"/>
  <c r="D38" i="16"/>
  <c r="V43" i="15"/>
  <c r="V49" i="15" s="1"/>
  <c r="V50" i="15" s="1"/>
  <c r="W14" i="15"/>
  <c r="E39" i="16"/>
  <c r="L40" i="16"/>
  <c r="W30" i="15"/>
  <c r="W15" i="15"/>
  <c r="V44" i="15"/>
  <c r="M38" i="16"/>
  <c r="N38" i="16" s="1"/>
  <c r="K39" i="16"/>
  <c r="E40" i="16" l="1"/>
  <c r="X16" i="15"/>
  <c r="W29" i="15"/>
  <c r="F38" i="16"/>
  <c r="G38" i="16" s="1"/>
  <c r="D39" i="16"/>
  <c r="W41" i="15"/>
  <c r="W28" i="15"/>
  <c r="L41" i="16"/>
  <c r="M39" i="16"/>
  <c r="N39" i="16" s="1"/>
  <c r="K40" i="16"/>
  <c r="X30" i="15" l="1"/>
  <c r="X15" i="15"/>
  <c r="X14" i="15"/>
  <c r="W43" i="15"/>
  <c r="W49" i="15" s="1"/>
  <c r="W50" i="15" s="1"/>
  <c r="W44" i="15"/>
  <c r="L42" i="16"/>
  <c r="K41" i="16"/>
  <c r="M40" i="16"/>
  <c r="F39" i="16"/>
  <c r="G39" i="16" s="1"/>
  <c r="D40" i="16"/>
  <c r="E41" i="16"/>
  <c r="Y16" i="15" l="1"/>
  <c r="X29" i="15"/>
  <c r="O40" i="16"/>
  <c r="E160" i="16" s="1"/>
  <c r="N40" i="16"/>
  <c r="X28" i="15"/>
  <c r="X41" i="15"/>
  <c r="F40" i="16"/>
  <c r="D41" i="16"/>
  <c r="E42" i="16"/>
  <c r="M41" i="16"/>
  <c r="K42" i="16"/>
  <c r="L43" i="16"/>
  <c r="H40" i="16" l="1"/>
  <c r="E159" i="16" s="1"/>
  <c r="G40" i="16"/>
  <c r="Y30" i="15"/>
  <c r="Y29" i="15" s="1"/>
  <c r="Y43" i="15" s="1"/>
  <c r="Y15" i="15"/>
  <c r="Y14" i="15"/>
  <c r="X43" i="15"/>
  <c r="X49" i="15" s="1"/>
  <c r="X50" i="15" s="1"/>
  <c r="L44" i="16"/>
  <c r="N41" i="16"/>
  <c r="F41" i="16"/>
  <c r="D42" i="16"/>
  <c r="E43" i="16"/>
  <c r="M42" i="16"/>
  <c r="N42" i="16" s="1"/>
  <c r="K43" i="16"/>
  <c r="X44" i="15"/>
  <c r="E161" i="16" l="1"/>
  <c r="L45" i="16"/>
  <c r="Y41" i="15"/>
  <c r="Y28" i="15"/>
  <c r="M43" i="16"/>
  <c r="K44" i="16"/>
  <c r="F42" i="16"/>
  <c r="G42" i="16" s="1"/>
  <c r="D43" i="16"/>
  <c r="E44" i="16"/>
  <c r="G41" i="16"/>
  <c r="L46" i="16" l="1"/>
  <c r="E45" i="16"/>
  <c r="D44" i="16"/>
  <c r="F43" i="16"/>
  <c r="G43" i="16" s="1"/>
  <c r="N43" i="16"/>
  <c r="Y49" i="15"/>
  <c r="Y50" i="15" s="1"/>
  <c r="Z50" i="15" s="1"/>
  <c r="Y44" i="15"/>
  <c r="M44" i="16"/>
  <c r="N44" i="16" s="1"/>
  <c r="K45" i="16"/>
  <c r="F44" i="16" l="1"/>
  <c r="G44" i="16" s="1"/>
  <c r="D45" i="16"/>
  <c r="E46" i="16"/>
  <c r="L47" i="16"/>
  <c r="M45" i="16"/>
  <c r="K46" i="16"/>
  <c r="N45" i="16" l="1"/>
  <c r="D46" i="16"/>
  <c r="F45" i="16"/>
  <c r="E47" i="16"/>
  <c r="M46" i="16"/>
  <c r="N46" i="16" s="1"/>
  <c r="K47" i="16"/>
  <c r="L48" i="16"/>
  <c r="E48" i="16" l="1"/>
  <c r="D47" i="16"/>
  <c r="F46" i="16"/>
  <c r="G46" i="16" s="1"/>
  <c r="L49" i="16"/>
  <c r="M47" i="16"/>
  <c r="N47" i="16" s="1"/>
  <c r="K48" i="16"/>
  <c r="G45" i="16"/>
  <c r="D48" i="16" l="1"/>
  <c r="F47" i="16"/>
  <c r="G47" i="16" s="1"/>
  <c r="L50" i="16"/>
  <c r="M48" i="16"/>
  <c r="K49" i="16"/>
  <c r="E49" i="16"/>
  <c r="N48" i="16" l="1"/>
  <c r="E50" i="16"/>
  <c r="K50" i="16"/>
  <c r="M49" i="16"/>
  <c r="N49" i="16" s="1"/>
  <c r="L51" i="16"/>
  <c r="F48" i="16"/>
  <c r="G48" i="16" s="1"/>
  <c r="D49" i="16"/>
  <c r="E51" i="16" l="1"/>
  <c r="L52" i="16"/>
  <c r="M50" i="16"/>
  <c r="N50" i="16" s="1"/>
  <c r="K51" i="16"/>
  <c r="D50" i="16"/>
  <c r="F49" i="16"/>
  <c r="G49" i="16" s="1"/>
  <c r="F50" i="16" l="1"/>
  <c r="G50" i="16" s="1"/>
  <c r="D51" i="16"/>
  <c r="M51" i="16"/>
  <c r="N51" i="16" s="1"/>
  <c r="K52" i="16"/>
  <c r="L53" i="16"/>
  <c r="E52" i="16"/>
  <c r="E53" i="16" l="1"/>
  <c r="K53" i="16"/>
  <c r="M52" i="16"/>
  <c r="L54" i="16"/>
  <c r="D52" i="16"/>
  <c r="F51" i="16"/>
  <c r="G51" i="16" s="1"/>
  <c r="L55" i="16" l="1"/>
  <c r="K54" i="16"/>
  <c r="M53" i="16"/>
  <c r="D53" i="16"/>
  <c r="F52" i="16"/>
  <c r="O52" i="16"/>
  <c r="F160" i="16" s="1"/>
  <c r="N52" i="16"/>
  <c r="E54" i="16"/>
  <c r="F53" i="16" l="1"/>
  <c r="D54" i="16"/>
  <c r="M54" i="16"/>
  <c r="N54" i="16" s="1"/>
  <c r="K55" i="16"/>
  <c r="L56" i="16"/>
  <c r="H52" i="16"/>
  <c r="F159" i="16" s="1"/>
  <c r="G52" i="16"/>
  <c r="N53" i="16"/>
  <c r="E55" i="16"/>
  <c r="F161" i="16" l="1"/>
  <c r="L57" i="16"/>
  <c r="G53" i="16"/>
  <c r="D55" i="16"/>
  <c r="F54" i="16"/>
  <c r="G54" i="16" s="1"/>
  <c r="E56" i="16"/>
  <c r="M55" i="16"/>
  <c r="K56" i="16"/>
  <c r="F55" i="16" l="1"/>
  <c r="G55" i="16" s="1"/>
  <c r="D56" i="16"/>
  <c r="N55" i="16"/>
  <c r="L58" i="16"/>
  <c r="K57" i="16"/>
  <c r="M56" i="16"/>
  <c r="N56" i="16" s="1"/>
  <c r="E57" i="16"/>
  <c r="L59" i="16" l="1"/>
  <c r="E58" i="16"/>
  <c r="M57" i="16"/>
  <c r="N57" i="16" s="1"/>
  <c r="K58" i="16"/>
  <c r="F56" i="16"/>
  <c r="D57" i="16"/>
  <c r="E59" i="16" l="1"/>
  <c r="G56" i="16"/>
  <c r="D58" i="16"/>
  <c r="F57" i="16"/>
  <c r="G57" i="16" s="1"/>
  <c r="K59" i="16"/>
  <c r="M58" i="16"/>
  <c r="L60" i="16"/>
  <c r="E60" i="16" l="1"/>
  <c r="K60" i="16"/>
  <c r="M59" i="16"/>
  <c r="N59" i="16" s="1"/>
  <c r="F58" i="16"/>
  <c r="G58" i="16" s="1"/>
  <c r="D59" i="16"/>
  <c r="L61" i="16"/>
  <c r="N58" i="16"/>
  <c r="E61" i="16" l="1"/>
  <c r="M60" i="16"/>
  <c r="K61" i="16"/>
  <c r="L62" i="16"/>
  <c r="D60" i="16"/>
  <c r="F59" i="16"/>
  <c r="D61" i="16" l="1"/>
  <c r="F60" i="16"/>
  <c r="G60" i="16" s="1"/>
  <c r="L63" i="16"/>
  <c r="E62" i="16"/>
  <c r="N60" i="16"/>
  <c r="G59" i="16"/>
  <c r="K62" i="16"/>
  <c r="M61" i="16"/>
  <c r="N61" i="16" s="1"/>
  <c r="E63" i="16" l="1"/>
  <c r="F61" i="16"/>
  <c r="G61" i="16" s="1"/>
  <c r="D62" i="16"/>
  <c r="K63" i="16"/>
  <c r="M62" i="16"/>
  <c r="N62" i="16" s="1"/>
  <c r="L64" i="16"/>
  <c r="E64" i="16" l="1"/>
  <c r="L149" i="16"/>
  <c r="P174" i="16" s="1"/>
  <c r="K64" i="16"/>
  <c r="M64" i="16" s="1"/>
  <c r="M63" i="16"/>
  <c r="N63" i="16" s="1"/>
  <c r="F62" i="16"/>
  <c r="G62" i="16" s="1"/>
  <c r="D63" i="16"/>
  <c r="M149" i="16" l="1"/>
  <c r="O64" i="16"/>
  <c r="E65" i="16"/>
  <c r="F63" i="16"/>
  <c r="G63" i="16" s="1"/>
  <c r="D64" i="16"/>
  <c r="N64" i="16"/>
  <c r="N149" i="16" s="1"/>
  <c r="O149" i="16" l="1"/>
  <c r="G160" i="16"/>
  <c r="O160" i="16" s="1"/>
  <c r="E66" i="16"/>
  <c r="F64" i="16"/>
  <c r="D65" i="16"/>
  <c r="H64" i="16" l="1"/>
  <c r="G159" i="16" s="1"/>
  <c r="G64" i="16"/>
  <c r="E67" i="16"/>
  <c r="F65" i="16"/>
  <c r="D66" i="16"/>
  <c r="G161" i="16" l="1"/>
  <c r="G65" i="16"/>
  <c r="E68" i="16"/>
  <c r="F66" i="16"/>
  <c r="G66" i="16" s="1"/>
  <c r="D67" i="16"/>
  <c r="E69" i="16" l="1"/>
  <c r="F67" i="16"/>
  <c r="D68" i="16"/>
  <c r="G67" i="16" l="1"/>
  <c r="E70" i="16"/>
  <c r="F68" i="16"/>
  <c r="G68" i="16" s="1"/>
  <c r="D69" i="16"/>
  <c r="D70" i="16" l="1"/>
  <c r="F69" i="16"/>
  <c r="G69" i="16" s="1"/>
  <c r="E71" i="16"/>
  <c r="D71" i="16" l="1"/>
  <c r="F70" i="16"/>
  <c r="E72" i="16"/>
  <c r="F71" i="16" l="1"/>
  <c r="G71" i="16" s="1"/>
  <c r="D72" i="16"/>
  <c r="G70" i="16"/>
  <c r="E73" i="16"/>
  <c r="E74" i="16" l="1"/>
  <c r="F72" i="16"/>
  <c r="D73" i="16"/>
  <c r="G72" i="16" l="1"/>
  <c r="E75" i="16"/>
  <c r="F73" i="16"/>
  <c r="G73" i="16" s="1"/>
  <c r="D74" i="16"/>
  <c r="E76" i="16" l="1"/>
  <c r="D75" i="16"/>
  <c r="F74" i="16"/>
  <c r="G74" i="16" s="1"/>
  <c r="F75" i="16" l="1"/>
  <c r="G75" i="16" s="1"/>
  <c r="D76" i="16"/>
  <c r="E77" i="16"/>
  <c r="E78" i="16" l="1"/>
  <c r="F76" i="16"/>
  <c r="D77" i="16"/>
  <c r="H76" i="16" l="1"/>
  <c r="H159" i="16" s="1"/>
  <c r="G76" i="16"/>
  <c r="F77" i="16"/>
  <c r="D78" i="16"/>
  <c r="E79" i="16"/>
  <c r="H161" i="16" l="1"/>
  <c r="G77" i="16"/>
  <c r="F78" i="16"/>
  <c r="G78" i="16" s="1"/>
  <c r="D79" i="16"/>
  <c r="E80" i="16"/>
  <c r="E81" i="16" l="1"/>
  <c r="F79" i="16"/>
  <c r="D80" i="16"/>
  <c r="G79" i="16" l="1"/>
  <c r="D81" i="16"/>
  <c r="F80" i="16"/>
  <c r="G80" i="16" s="1"/>
  <c r="E82" i="16"/>
  <c r="E83" i="16" l="1"/>
  <c r="D82" i="16"/>
  <c r="F81" i="16"/>
  <c r="G81" i="16" s="1"/>
  <c r="F82" i="16" l="1"/>
  <c r="D83" i="16"/>
  <c r="E84" i="16"/>
  <c r="G82" i="16" l="1"/>
  <c r="E85" i="16"/>
  <c r="F83" i="16"/>
  <c r="G83" i="16" s="1"/>
  <c r="D84" i="16"/>
  <c r="E86" i="16" l="1"/>
  <c r="F84" i="16"/>
  <c r="D85" i="16"/>
  <c r="E87" i="16" l="1"/>
  <c r="G84" i="16"/>
  <c r="F85" i="16"/>
  <c r="G85" i="16" s="1"/>
  <c r="D86" i="16"/>
  <c r="E88" i="16" l="1"/>
  <c r="F86" i="16"/>
  <c r="G86" i="16" s="1"/>
  <c r="D87" i="16"/>
  <c r="D88" i="16" l="1"/>
  <c r="F88" i="16" s="1"/>
  <c r="F87" i="16"/>
  <c r="G87" i="16" s="1"/>
  <c r="E149" i="16"/>
  <c r="P173" i="16" s="1"/>
  <c r="P175" i="16" s="1"/>
  <c r="F149" i="16" l="1"/>
  <c r="H88" i="16"/>
  <c r="G88" i="16"/>
  <c r="G149" i="16" s="1"/>
  <c r="H149" i="16" l="1"/>
  <c r="I159" i="16"/>
  <c r="I161" i="16" l="1"/>
  <c r="O159" i="16"/>
  <c r="O161" i="16" l="1"/>
  <c r="H13" i="11" l="1"/>
  <c r="E15" i="11"/>
  <c r="C15" i="11" s="1"/>
  <c r="AH27" i="18" s="1"/>
  <c r="F15" i="11"/>
  <c r="H29" i="11"/>
  <c r="F29" i="11" s="1"/>
  <c r="AP27" i="18" l="1"/>
  <c r="E29" i="11"/>
  <c r="H28" i="11"/>
  <c r="H26" i="11" s="1"/>
  <c r="H37" i="11" s="1"/>
  <c r="C29" i="11" l="1"/>
  <c r="R2" i="16" l="1"/>
  <c r="T5" i="16" s="1"/>
  <c r="U5" i="16" l="1"/>
  <c r="C177" i="16" s="1"/>
  <c r="V5" i="16"/>
  <c r="C180" i="16" l="1"/>
  <c r="C182" i="16" s="1"/>
  <c r="C187" i="16" s="1"/>
  <c r="D177" i="16"/>
  <c r="U6" i="16"/>
  <c r="W5" i="16"/>
  <c r="C189" i="16" l="1"/>
  <c r="E177" i="16"/>
  <c r="U7" i="16"/>
  <c r="T6" i="16"/>
  <c r="F177" i="16" l="1"/>
  <c r="U8" i="16"/>
  <c r="T7" i="16"/>
  <c r="V6" i="16"/>
  <c r="G177" i="16" l="1"/>
  <c r="W6" i="16"/>
  <c r="U9" i="16"/>
  <c r="T8" i="16"/>
  <c r="V7" i="16"/>
  <c r="W7" i="16" s="1"/>
  <c r="H177" i="16" l="1"/>
  <c r="U10" i="16"/>
  <c r="T9" i="16"/>
  <c r="V8" i="16"/>
  <c r="I177" i="16" l="1"/>
  <c r="U11" i="16"/>
  <c r="T10" i="16"/>
  <c r="V9" i="16"/>
  <c r="W9" i="16" s="1"/>
  <c r="W8" i="16"/>
  <c r="J177" i="16" l="1"/>
  <c r="U12" i="16"/>
  <c r="T11" i="16"/>
  <c r="V10" i="16"/>
  <c r="K177" i="16" l="1"/>
  <c r="W10" i="16"/>
  <c r="U13" i="16"/>
  <c r="T12" i="16"/>
  <c r="V11" i="16"/>
  <c r="W11" i="16" s="1"/>
  <c r="L177" i="16" l="1"/>
  <c r="U14" i="16"/>
  <c r="T13" i="16"/>
  <c r="V12" i="16"/>
  <c r="O177" i="16" l="1"/>
  <c r="U15" i="16"/>
  <c r="T14" i="16"/>
  <c r="V13" i="16"/>
  <c r="W13" i="16" s="1"/>
  <c r="W12" i="16"/>
  <c r="U16" i="16" l="1"/>
  <c r="T15" i="16"/>
  <c r="V14" i="16"/>
  <c r="W14" i="16" s="1"/>
  <c r="U17" i="16" l="1"/>
  <c r="T16" i="16"/>
  <c r="V15" i="16"/>
  <c r="W15" i="16" s="1"/>
  <c r="U18" i="16" l="1"/>
  <c r="T17" i="16"/>
  <c r="V16" i="16"/>
  <c r="U19" i="16" l="1"/>
  <c r="V17" i="16"/>
  <c r="T18" i="16"/>
  <c r="X16" i="16"/>
  <c r="C163" i="16" s="1"/>
  <c r="W16" i="16"/>
  <c r="C166" i="16" l="1"/>
  <c r="C168" i="16" s="1"/>
  <c r="U20" i="16"/>
  <c r="W17" i="16"/>
  <c r="V18" i="16"/>
  <c r="W18" i="16" s="1"/>
  <c r="T19" i="16"/>
  <c r="T20" i="16" l="1"/>
  <c r="V19" i="16"/>
  <c r="U21" i="16"/>
  <c r="V20" i="16" l="1"/>
  <c r="W20" i="16" s="1"/>
  <c r="T21" i="16"/>
  <c r="W19" i="16"/>
  <c r="U22" i="16"/>
  <c r="U23" i="16" l="1"/>
  <c r="V21" i="16"/>
  <c r="W21" i="16" s="1"/>
  <c r="T22" i="16"/>
  <c r="U24" i="16" l="1"/>
  <c r="T23" i="16"/>
  <c r="V22" i="16"/>
  <c r="U25" i="16" l="1"/>
  <c r="V23" i="16"/>
  <c r="W23" i="16" s="1"/>
  <c r="T24" i="16"/>
  <c r="W22" i="16"/>
  <c r="U26" i="16" l="1"/>
  <c r="V24" i="16"/>
  <c r="T25" i="16"/>
  <c r="U27" i="16" l="1"/>
  <c r="W24" i="16"/>
  <c r="T26" i="16"/>
  <c r="V25" i="16"/>
  <c r="W25" i="16" s="1"/>
  <c r="V26" i="16" l="1"/>
  <c r="W26" i="16" s="1"/>
  <c r="T27" i="16"/>
  <c r="U28" i="16"/>
  <c r="V27" i="16" l="1"/>
  <c r="W27" i="16" s="1"/>
  <c r="T28" i="16"/>
  <c r="U29" i="16"/>
  <c r="V28" i="16" l="1"/>
  <c r="T29" i="16"/>
  <c r="U30" i="16"/>
  <c r="X28" i="16" l="1"/>
  <c r="D163" i="16" s="1"/>
  <c r="W28" i="16"/>
  <c r="V29" i="16"/>
  <c r="T30" i="16"/>
  <c r="U31" i="16"/>
  <c r="U32" i="16" l="1"/>
  <c r="W29" i="16"/>
  <c r="V30" i="16"/>
  <c r="W30" i="16" s="1"/>
  <c r="T31" i="16"/>
  <c r="U33" i="16" l="1"/>
  <c r="V31" i="16"/>
  <c r="W31" i="16" s="1"/>
  <c r="T32" i="16"/>
  <c r="V32" i="16" l="1"/>
  <c r="T33" i="16"/>
  <c r="U34" i="16"/>
  <c r="W32" i="16" l="1"/>
  <c r="V33" i="16"/>
  <c r="W33" i="16" s="1"/>
  <c r="T34" i="16"/>
  <c r="U35" i="16"/>
  <c r="U36" i="16" l="1"/>
  <c r="V34" i="16"/>
  <c r="T35" i="16"/>
  <c r="U37" i="16" l="1"/>
  <c r="W34" i="16"/>
  <c r="V35" i="16"/>
  <c r="W35" i="16" s="1"/>
  <c r="T36" i="16"/>
  <c r="U38" i="16" l="1"/>
  <c r="V36" i="16"/>
  <c r="W36" i="16" s="1"/>
  <c r="T37" i="16"/>
  <c r="U39" i="16" l="1"/>
  <c r="V37" i="16"/>
  <c r="W37" i="16" s="1"/>
  <c r="T38" i="16"/>
  <c r="U40" i="16" l="1"/>
  <c r="V38" i="16"/>
  <c r="W38" i="16" s="1"/>
  <c r="T39" i="16"/>
  <c r="U41" i="16" l="1"/>
  <c r="V39" i="16"/>
  <c r="W39" i="16" s="1"/>
  <c r="T40" i="16"/>
  <c r="V40" i="16" l="1"/>
  <c r="T41" i="16"/>
  <c r="U42" i="16"/>
  <c r="X40" i="16" l="1"/>
  <c r="E163" i="16" s="1"/>
  <c r="W40" i="16"/>
  <c r="T42" i="16"/>
  <c r="V41" i="16"/>
  <c r="U43" i="16"/>
  <c r="W41" i="16" l="1"/>
  <c r="U44" i="16"/>
  <c r="T43" i="16"/>
  <c r="V42" i="16"/>
  <c r="W42" i="16" s="1"/>
  <c r="V43" i="16" l="1"/>
  <c r="T44" i="16"/>
  <c r="U45" i="16"/>
  <c r="T45" i="16" l="1"/>
  <c r="V44" i="16"/>
  <c r="W44" i="16" s="1"/>
  <c r="W43" i="16"/>
  <c r="U46" i="16"/>
  <c r="T46" i="16" l="1"/>
  <c r="V45" i="16"/>
  <c r="W45" i="16" s="1"/>
  <c r="U47" i="16"/>
  <c r="V46" i="16" l="1"/>
  <c r="T47" i="16"/>
  <c r="U48" i="16"/>
  <c r="W46" i="16" l="1"/>
  <c r="T48" i="16"/>
  <c r="V47" i="16"/>
  <c r="W47" i="16" s="1"/>
  <c r="U49" i="16"/>
  <c r="U50" i="16" l="1"/>
  <c r="T49" i="16"/>
  <c r="V48" i="16"/>
  <c r="U51" i="16" l="1"/>
  <c r="V49" i="16"/>
  <c r="W49" i="16" s="1"/>
  <c r="T50" i="16"/>
  <c r="W48" i="16"/>
  <c r="U52" i="16" l="1"/>
  <c r="T51" i="16"/>
  <c r="V50" i="16"/>
  <c r="W50" i="16" s="1"/>
  <c r="U53" i="16" l="1"/>
  <c r="T52" i="16"/>
  <c r="V51" i="16"/>
  <c r="W51" i="16" s="1"/>
  <c r="U54" i="16" l="1"/>
  <c r="T53" i="16"/>
  <c r="V52" i="16"/>
  <c r="U55" i="16" l="1"/>
  <c r="T54" i="16"/>
  <c r="V53" i="16"/>
  <c r="X52" i="16"/>
  <c r="F163" i="16" s="1"/>
  <c r="W52" i="16"/>
  <c r="U56" i="16" l="1"/>
  <c r="T55" i="16"/>
  <c r="V54" i="16"/>
  <c r="W54" i="16" s="1"/>
  <c r="W53" i="16"/>
  <c r="T56" i="16" l="1"/>
  <c r="V55" i="16"/>
  <c r="W55" i="16" s="1"/>
  <c r="U57" i="16"/>
  <c r="T57" i="16" l="1"/>
  <c r="V56" i="16"/>
  <c r="W56" i="16" s="1"/>
  <c r="U58" i="16"/>
  <c r="T58" i="16" l="1"/>
  <c r="V57" i="16"/>
  <c r="U59" i="16"/>
  <c r="T59" i="16" l="1"/>
  <c r="V58" i="16"/>
  <c r="W58" i="16" s="1"/>
  <c r="W57" i="16"/>
  <c r="U60" i="16"/>
  <c r="T60" i="16" l="1"/>
  <c r="V59" i="16"/>
  <c r="W59" i="16" s="1"/>
  <c r="U61" i="16"/>
  <c r="T61" i="16" l="1"/>
  <c r="V60" i="16"/>
  <c r="W60" i="16" s="1"/>
  <c r="U62" i="16"/>
  <c r="T62" i="16" l="1"/>
  <c r="V61" i="16"/>
  <c r="W61" i="16" s="1"/>
  <c r="U63" i="16"/>
  <c r="T63" i="16" l="1"/>
  <c r="V62" i="16"/>
  <c r="W62" i="16" s="1"/>
  <c r="U64" i="16"/>
  <c r="T64" i="16" l="1"/>
  <c r="V63" i="16"/>
  <c r="W63" i="16" s="1"/>
  <c r="U65" i="16"/>
  <c r="T65" i="16" l="1"/>
  <c r="V64" i="16"/>
  <c r="U66" i="16"/>
  <c r="X64" i="16" l="1"/>
  <c r="G163" i="16" s="1"/>
  <c r="W64" i="16"/>
  <c r="V65" i="16"/>
  <c r="T66" i="16"/>
  <c r="U67" i="16"/>
  <c r="U68" i="16" l="1"/>
  <c r="W65" i="16"/>
  <c r="V66" i="16"/>
  <c r="W66" i="16" s="1"/>
  <c r="T67" i="16"/>
  <c r="U69" i="16" l="1"/>
  <c r="T68" i="16"/>
  <c r="V67" i="16"/>
  <c r="U70" i="16" l="1"/>
  <c r="V68" i="16"/>
  <c r="W68" i="16" s="1"/>
  <c r="T69" i="16"/>
  <c r="W67" i="16"/>
  <c r="U71" i="16" l="1"/>
  <c r="V69" i="16"/>
  <c r="T70" i="16"/>
  <c r="U72" i="16" l="1"/>
  <c r="W69" i="16"/>
  <c r="T71" i="16"/>
  <c r="V70" i="16"/>
  <c r="W70" i="16" s="1"/>
  <c r="U73" i="16" l="1"/>
  <c r="V71" i="16"/>
  <c r="W71" i="16" s="1"/>
  <c r="T72" i="16"/>
  <c r="U74" i="16" l="1"/>
  <c r="V72" i="16"/>
  <c r="T73" i="16"/>
  <c r="U75" i="16" l="1"/>
  <c r="W72" i="16"/>
  <c r="T74" i="16"/>
  <c r="V73" i="16"/>
  <c r="W73" i="16" s="1"/>
  <c r="U76" i="16" l="1"/>
  <c r="V74" i="16"/>
  <c r="W74" i="16" s="1"/>
  <c r="T75" i="16"/>
  <c r="U77" i="16" l="1"/>
  <c r="V75" i="16"/>
  <c r="W75" i="16" s="1"/>
  <c r="T76" i="16"/>
  <c r="U78" i="16" l="1"/>
  <c r="V76" i="16"/>
  <c r="T77" i="16"/>
  <c r="U79" i="16" l="1"/>
  <c r="X76" i="16"/>
  <c r="H163" i="16" s="1"/>
  <c r="W76" i="16"/>
  <c r="V77" i="16"/>
  <c r="T78" i="16"/>
  <c r="U80" i="16" l="1"/>
  <c r="W77" i="16"/>
  <c r="V78" i="16"/>
  <c r="W78" i="16" s="1"/>
  <c r="T79" i="16"/>
  <c r="U81" i="16" l="1"/>
  <c r="V79" i="16"/>
  <c r="W79" i="16" s="1"/>
  <c r="T80" i="16"/>
  <c r="U82" i="16" l="1"/>
  <c r="V80" i="16"/>
  <c r="T81" i="16"/>
  <c r="U83" i="16" l="1"/>
  <c r="W80" i="16"/>
  <c r="V81" i="16"/>
  <c r="W81" i="16" s="1"/>
  <c r="T82" i="16"/>
  <c r="V82" i="16" l="1"/>
  <c r="W82" i="16" s="1"/>
  <c r="T83" i="16"/>
  <c r="U84" i="16"/>
  <c r="V83" i="16" l="1"/>
  <c r="T84" i="16"/>
  <c r="U85" i="16"/>
  <c r="W83" i="16" l="1"/>
  <c r="V84" i="16"/>
  <c r="W84" i="16" s="1"/>
  <c r="T85" i="16"/>
  <c r="U86" i="16"/>
  <c r="U87" i="16" l="1"/>
  <c r="V85" i="16"/>
  <c r="W85" i="16" s="1"/>
  <c r="T86" i="16"/>
  <c r="U88" i="16" l="1"/>
  <c r="V86" i="16"/>
  <c r="W86" i="16" s="1"/>
  <c r="T87" i="16"/>
  <c r="U89" i="16" l="1"/>
  <c r="V87" i="16"/>
  <c r="W87" i="16" s="1"/>
  <c r="T88" i="16"/>
  <c r="U90" i="16" l="1"/>
  <c r="V88" i="16"/>
  <c r="T89" i="16"/>
  <c r="U91" i="16" l="1"/>
  <c r="X88" i="16"/>
  <c r="I163" i="16" s="1"/>
  <c r="W88" i="16"/>
  <c r="T90" i="16"/>
  <c r="V89" i="16"/>
  <c r="W89" i="16" l="1"/>
  <c r="V90" i="16"/>
  <c r="W90" i="16" s="1"/>
  <c r="T91" i="16"/>
  <c r="U92" i="16"/>
  <c r="U93" i="16" l="1"/>
  <c r="T92" i="16"/>
  <c r="V91" i="16"/>
  <c r="U94" i="16" l="1"/>
  <c r="T93" i="16"/>
  <c r="V92" i="16"/>
  <c r="W92" i="16" s="1"/>
  <c r="W91" i="16"/>
  <c r="U95" i="16" l="1"/>
  <c r="V93" i="16"/>
  <c r="T94" i="16"/>
  <c r="U96" i="16" l="1"/>
  <c r="W93" i="16"/>
  <c r="T95" i="16"/>
  <c r="V94" i="16"/>
  <c r="W94" i="16" s="1"/>
  <c r="T96" i="16" l="1"/>
  <c r="V95" i="16"/>
  <c r="W95" i="16" s="1"/>
  <c r="U97" i="16"/>
  <c r="T97" i="16" l="1"/>
  <c r="V96" i="16"/>
  <c r="U98" i="16"/>
  <c r="V97" i="16" l="1"/>
  <c r="W97" i="16" s="1"/>
  <c r="T98" i="16"/>
  <c r="W96" i="16"/>
  <c r="U99" i="16"/>
  <c r="U100" i="16" l="1"/>
  <c r="T99" i="16"/>
  <c r="V98" i="16"/>
  <c r="W98" i="16" s="1"/>
  <c r="U101" i="16" l="1"/>
  <c r="T100" i="16"/>
  <c r="V99" i="16"/>
  <c r="W99" i="16" s="1"/>
  <c r="U102" i="16" l="1"/>
  <c r="T101" i="16"/>
  <c r="V100" i="16"/>
  <c r="U103" i="16" l="1"/>
  <c r="T102" i="16"/>
  <c r="V101" i="16"/>
  <c r="X100" i="16"/>
  <c r="J163" i="16" s="1"/>
  <c r="W100" i="16"/>
  <c r="U104" i="16" l="1"/>
  <c r="T103" i="16"/>
  <c r="V102" i="16"/>
  <c r="W102" i="16" s="1"/>
  <c r="W101" i="16"/>
  <c r="U105" i="16" l="1"/>
  <c r="T104" i="16"/>
  <c r="V103" i="16"/>
  <c r="U106" i="16" l="1"/>
  <c r="T105" i="16"/>
  <c r="V104" i="16"/>
  <c r="W104" i="16" s="1"/>
  <c r="W103" i="16"/>
  <c r="U107" i="16" l="1"/>
  <c r="T106" i="16"/>
  <c r="V105" i="16"/>
  <c r="U108" i="16" l="1"/>
  <c r="T107" i="16"/>
  <c r="V106" i="16"/>
  <c r="W106" i="16" s="1"/>
  <c r="W105" i="16"/>
  <c r="U109" i="16" l="1"/>
  <c r="T108" i="16"/>
  <c r="V107" i="16"/>
  <c r="U110" i="16" l="1"/>
  <c r="T109" i="16"/>
  <c r="V108" i="16"/>
  <c r="W108" i="16" s="1"/>
  <c r="W107" i="16"/>
  <c r="U111" i="16" l="1"/>
  <c r="T110" i="16"/>
  <c r="V109" i="16"/>
  <c r="U112" i="16" l="1"/>
  <c r="T111" i="16"/>
  <c r="V110" i="16"/>
  <c r="W110" i="16" s="1"/>
  <c r="W109" i="16"/>
  <c r="U113" i="16" l="1"/>
  <c r="T112" i="16"/>
  <c r="V111" i="16"/>
  <c r="W111" i="16" s="1"/>
  <c r="U114" i="16" l="1"/>
  <c r="T113" i="16"/>
  <c r="V112" i="16"/>
  <c r="U115" i="16" l="1"/>
  <c r="T114" i="16"/>
  <c r="V113" i="16"/>
  <c r="X112" i="16"/>
  <c r="K163" i="16" s="1"/>
  <c r="W112" i="16"/>
  <c r="U116" i="16" l="1"/>
  <c r="V114" i="16"/>
  <c r="W114" i="16" s="1"/>
  <c r="T115" i="16"/>
  <c r="W113" i="16"/>
  <c r="U117" i="16" l="1"/>
  <c r="V115" i="16"/>
  <c r="T116" i="16"/>
  <c r="U118" i="16" l="1"/>
  <c r="W115" i="16"/>
  <c r="T117" i="16"/>
  <c r="V116" i="16"/>
  <c r="W116" i="16" s="1"/>
  <c r="V117" i="16" l="1"/>
  <c r="W117" i="16" s="1"/>
  <c r="T118" i="16"/>
  <c r="U119" i="16"/>
  <c r="V118" i="16" l="1"/>
  <c r="W118" i="16" s="1"/>
  <c r="T119" i="16"/>
  <c r="U120" i="16"/>
  <c r="T120" i="16" l="1"/>
  <c r="V119" i="16"/>
  <c r="W119" i="16" s="1"/>
  <c r="U121" i="16"/>
  <c r="V120" i="16" l="1"/>
  <c r="W120" i="16" s="1"/>
  <c r="T121" i="16"/>
  <c r="U122" i="16"/>
  <c r="V121" i="16" l="1"/>
  <c r="W121" i="16" s="1"/>
  <c r="T122" i="16"/>
  <c r="U123" i="16"/>
  <c r="T123" i="16" l="1"/>
  <c r="V122" i="16"/>
  <c r="W122" i="16" s="1"/>
  <c r="U124" i="16"/>
  <c r="V123" i="16" l="1"/>
  <c r="W123" i="16" s="1"/>
  <c r="T124" i="16"/>
  <c r="V124" i="16" s="1"/>
  <c r="U149" i="16"/>
  <c r="P177" i="16" s="1"/>
  <c r="V149" i="16" l="1"/>
  <c r="X124" i="16"/>
  <c r="L163" i="16" s="1"/>
  <c r="W124" i="16"/>
  <c r="W149" i="16" s="1"/>
  <c r="O163" i="16" l="1"/>
  <c r="I14" i="11"/>
  <c r="E16" i="11"/>
  <c r="C16" i="11" s="1"/>
  <c r="AH28" i="18" s="1"/>
  <c r="F16" i="11"/>
  <c r="I30" i="11"/>
  <c r="F30" i="11" s="1"/>
  <c r="I28" i="11" l="1"/>
  <c r="I26" i="11" s="1"/>
  <c r="I37" i="11" s="1"/>
  <c r="E30" i="11"/>
  <c r="AP28" i="18"/>
  <c r="I13" i="11"/>
  <c r="C30" i="11" l="1"/>
  <c r="Y2" i="16" l="1"/>
  <c r="AB17" i="16" l="1"/>
  <c r="D178" i="16" s="1"/>
  <c r="AA17" i="16"/>
  <c r="E178" i="16" l="1"/>
  <c r="F178" i="16" s="1"/>
  <c r="G178" i="16" s="1"/>
  <c r="H178" i="16" s="1"/>
  <c r="I178" i="16" s="1"/>
  <c r="J178" i="16" s="1"/>
  <c r="K178" i="16" s="1"/>
  <c r="L178" i="16" s="1"/>
  <c r="M178" i="16" s="1"/>
  <c r="D180" i="16"/>
  <c r="D182" i="16" s="1"/>
  <c r="D187" i="16" s="1"/>
  <c r="AB18" i="16"/>
  <c r="AC17" i="16"/>
  <c r="D189" i="16" l="1"/>
  <c r="O178" i="16"/>
  <c r="AB19" i="16"/>
  <c r="AD17" i="16"/>
  <c r="AA18" i="16"/>
  <c r="AA19" i="16" l="1"/>
  <c r="AC18" i="16"/>
  <c r="AB20" i="16"/>
  <c r="AA20" i="16" l="1"/>
  <c r="AC19" i="16"/>
  <c r="AD19" i="16" s="1"/>
  <c r="AD18" i="16"/>
  <c r="AB21" i="16"/>
  <c r="AA21" i="16" l="1"/>
  <c r="AC20" i="16"/>
  <c r="AB22" i="16"/>
  <c r="AA22" i="16" l="1"/>
  <c r="AC21" i="16"/>
  <c r="AD21" i="16" s="1"/>
  <c r="AD20" i="16"/>
  <c r="AB23" i="16"/>
  <c r="AB24" i="16" l="1"/>
  <c r="AA23" i="16"/>
  <c r="AC22" i="16"/>
  <c r="AD22" i="16" s="1"/>
  <c r="AA24" i="16" l="1"/>
  <c r="AC23" i="16"/>
  <c r="AB25" i="16"/>
  <c r="AA25" i="16" l="1"/>
  <c r="AC24" i="16"/>
  <c r="AD24" i="16" s="1"/>
  <c r="AD23" i="16"/>
  <c r="AB26" i="16"/>
  <c r="AA26" i="16" l="1"/>
  <c r="AC25" i="16"/>
  <c r="AD25" i="16" s="1"/>
  <c r="AB27" i="16"/>
  <c r="AA27" i="16" l="1"/>
  <c r="AC26" i="16"/>
  <c r="AD26" i="16" s="1"/>
  <c r="AB28" i="16"/>
  <c r="AA28" i="16" l="1"/>
  <c r="AC27" i="16"/>
  <c r="AD27" i="16" s="1"/>
  <c r="AB29" i="16"/>
  <c r="AB30" i="16" l="1"/>
  <c r="AA29" i="16"/>
  <c r="AC28" i="16"/>
  <c r="AA30" i="16" l="1"/>
  <c r="AC29" i="16"/>
  <c r="AB31" i="16"/>
  <c r="AE28" i="16"/>
  <c r="D164" i="16" s="1"/>
  <c r="AD28" i="16"/>
  <c r="D166" i="16" l="1"/>
  <c r="D168" i="16" s="1"/>
  <c r="AA31" i="16"/>
  <c r="AC30" i="16"/>
  <c r="AD30" i="16" s="1"/>
  <c r="AD29" i="16"/>
  <c r="AB32" i="16"/>
  <c r="AA32" i="16" l="1"/>
  <c r="AC31" i="16"/>
  <c r="AB33" i="16"/>
  <c r="AA33" i="16" l="1"/>
  <c r="AC32" i="16"/>
  <c r="AD32" i="16" s="1"/>
  <c r="AD31" i="16"/>
  <c r="AB34" i="16"/>
  <c r="AA34" i="16" l="1"/>
  <c r="AC33" i="16"/>
  <c r="AB35" i="16"/>
  <c r="AA35" i="16" l="1"/>
  <c r="AC34" i="16"/>
  <c r="AD34" i="16" s="1"/>
  <c r="AD33" i="16"/>
  <c r="AB36" i="16"/>
  <c r="AA36" i="16" l="1"/>
  <c r="AC35" i="16"/>
  <c r="AD35" i="16" s="1"/>
  <c r="AB37" i="16"/>
  <c r="AA37" i="16" l="1"/>
  <c r="AC36" i="16"/>
  <c r="AB38" i="16"/>
  <c r="AA38" i="16" l="1"/>
  <c r="AC37" i="16"/>
  <c r="AD37" i="16" s="1"/>
  <c r="AD36" i="16"/>
  <c r="AB39" i="16"/>
  <c r="AA39" i="16" l="1"/>
  <c r="AC38" i="16"/>
  <c r="AD38" i="16" s="1"/>
  <c r="AB40" i="16"/>
  <c r="AA40" i="16" l="1"/>
  <c r="AC39" i="16"/>
  <c r="AD39" i="16" s="1"/>
  <c r="AB41" i="16"/>
  <c r="AC40" i="16" l="1"/>
  <c r="AA41" i="16"/>
  <c r="AB42" i="16"/>
  <c r="AE40" i="16" l="1"/>
  <c r="E164" i="16" s="1"/>
  <c r="AD40" i="16"/>
  <c r="AC41" i="16"/>
  <c r="AA42" i="16"/>
  <c r="AB43" i="16"/>
  <c r="AB44" i="16" l="1"/>
  <c r="AD41" i="16"/>
  <c r="AC42" i="16"/>
  <c r="AD42" i="16" s="1"/>
  <c r="AA43" i="16"/>
  <c r="AB45" i="16" l="1"/>
  <c r="AC43" i="16"/>
  <c r="AD43" i="16" s="1"/>
  <c r="AA44" i="16"/>
  <c r="AB46" i="16" l="1"/>
  <c r="AC44" i="16"/>
  <c r="AA45" i="16"/>
  <c r="AC45" i="16" l="1"/>
  <c r="AD45" i="16" s="1"/>
  <c r="AA46" i="16"/>
  <c r="AB47" i="16"/>
  <c r="AD44" i="16"/>
  <c r="AC46" i="16" l="1"/>
  <c r="AA47" i="16"/>
  <c r="AB48" i="16"/>
  <c r="AD46" i="16" l="1"/>
  <c r="AC47" i="16"/>
  <c r="AD47" i="16" s="1"/>
  <c r="AA48" i="16"/>
  <c r="AB49" i="16"/>
  <c r="AB50" i="16" l="1"/>
  <c r="AC48" i="16"/>
  <c r="AA49" i="16"/>
  <c r="AB51" i="16" l="1"/>
  <c r="AD48" i="16"/>
  <c r="AC49" i="16"/>
  <c r="AD49" i="16" s="1"/>
  <c r="AA50" i="16"/>
  <c r="AB52" i="16" l="1"/>
  <c r="AC50" i="16"/>
  <c r="AD50" i="16" s="1"/>
  <c r="AA51" i="16"/>
  <c r="AB53" i="16" l="1"/>
  <c r="AC51" i="16"/>
  <c r="AD51" i="16" s="1"/>
  <c r="AA52" i="16"/>
  <c r="AC52" i="16" l="1"/>
  <c r="AA53" i="16"/>
  <c r="AB54" i="16"/>
  <c r="AE52" i="16" l="1"/>
  <c r="F164" i="16" s="1"/>
  <c r="AD52" i="16"/>
  <c r="AA54" i="16"/>
  <c r="AC53" i="16"/>
  <c r="AB55" i="16"/>
  <c r="AB56" i="16" l="1"/>
  <c r="AA55" i="16"/>
  <c r="AC54" i="16"/>
  <c r="AD54" i="16" s="1"/>
  <c r="AD53" i="16"/>
  <c r="AB57" i="16" l="1"/>
  <c r="AA56" i="16"/>
  <c r="AC55" i="16"/>
  <c r="AD55" i="16" s="1"/>
  <c r="AB58" i="16" l="1"/>
  <c r="AA57" i="16"/>
  <c r="AC56" i="16"/>
  <c r="AD56" i="16" s="1"/>
  <c r="AB59" i="16" l="1"/>
  <c r="AA58" i="16"/>
  <c r="AC57" i="16"/>
  <c r="AB60" i="16" l="1"/>
  <c r="AA59" i="16"/>
  <c r="AC58" i="16"/>
  <c r="AD58" i="16" s="1"/>
  <c r="AD57" i="16"/>
  <c r="AB61" i="16" l="1"/>
  <c r="AA60" i="16"/>
  <c r="AC59" i="16"/>
  <c r="AD59" i="16" s="1"/>
  <c r="AB62" i="16" l="1"/>
  <c r="AA61" i="16"/>
  <c r="AC60" i="16"/>
  <c r="AD60" i="16" s="1"/>
  <c r="AB63" i="16" l="1"/>
  <c r="AA62" i="16"/>
  <c r="AC61" i="16"/>
  <c r="AD61" i="16" s="1"/>
  <c r="AB64" i="16" l="1"/>
  <c r="AA63" i="16"/>
  <c r="AC62" i="16"/>
  <c r="AD62" i="16" s="1"/>
  <c r="AB65" i="16" l="1"/>
  <c r="AA64" i="16"/>
  <c r="AC63" i="16"/>
  <c r="AD63" i="16" s="1"/>
  <c r="AB66" i="16" l="1"/>
  <c r="AC64" i="16"/>
  <c r="AA65" i="16"/>
  <c r="AB67" i="16" l="1"/>
  <c r="AE64" i="16"/>
  <c r="G164" i="16" s="1"/>
  <c r="AD64" i="16"/>
  <c r="AC65" i="16"/>
  <c r="AA66" i="16"/>
  <c r="AD65" i="16" l="1"/>
  <c r="AB68" i="16"/>
  <c r="AC66" i="16"/>
  <c r="AD66" i="16" s="1"/>
  <c r="AA67" i="16"/>
  <c r="AB69" i="16" l="1"/>
  <c r="AC67" i="16"/>
  <c r="AD67" i="16" s="1"/>
  <c r="AA68" i="16"/>
  <c r="AB70" i="16" l="1"/>
  <c r="AC68" i="16"/>
  <c r="AD68" i="16" s="1"/>
  <c r="AA69" i="16"/>
  <c r="AB71" i="16" l="1"/>
  <c r="AC69" i="16"/>
  <c r="AA70" i="16"/>
  <c r="AB72" i="16" l="1"/>
  <c r="AD69" i="16"/>
  <c r="AC70" i="16"/>
  <c r="AD70" i="16" s="1"/>
  <c r="AA71" i="16"/>
  <c r="AB73" i="16" l="1"/>
  <c r="AC71" i="16"/>
  <c r="AA72" i="16"/>
  <c r="AB74" i="16" l="1"/>
  <c r="AD71" i="16"/>
  <c r="AC72" i="16"/>
  <c r="AD72" i="16" s="1"/>
  <c r="AA73" i="16"/>
  <c r="AB75" i="16" l="1"/>
  <c r="AC73" i="16"/>
  <c r="AD73" i="16" s="1"/>
  <c r="AA74" i="16"/>
  <c r="AB76" i="16" l="1"/>
  <c r="AC74" i="16"/>
  <c r="AD74" i="16" s="1"/>
  <c r="AA75" i="16"/>
  <c r="AB77" i="16" l="1"/>
  <c r="AC75" i="16"/>
  <c r="AD75" i="16" s="1"/>
  <c r="AA76" i="16"/>
  <c r="AB78" i="16" l="1"/>
  <c r="AC76" i="16"/>
  <c r="AA77" i="16"/>
  <c r="AB79" i="16" l="1"/>
  <c r="AE76" i="16"/>
  <c r="H164" i="16" s="1"/>
  <c r="AD76" i="16"/>
  <c r="AA78" i="16"/>
  <c r="AC77" i="16"/>
  <c r="AA79" i="16" l="1"/>
  <c r="AC78" i="16"/>
  <c r="AD78" i="16" s="1"/>
  <c r="AD77" i="16"/>
  <c r="AB80" i="16"/>
  <c r="AA80" i="16" l="1"/>
  <c r="AC79" i="16"/>
  <c r="AD79" i="16" s="1"/>
  <c r="AB81" i="16"/>
  <c r="AB82" i="16" l="1"/>
  <c r="AA81" i="16"/>
  <c r="AC80" i="16"/>
  <c r="AD80" i="16" s="1"/>
  <c r="AB83" i="16" l="1"/>
  <c r="AA82" i="16"/>
  <c r="AC81" i="16"/>
  <c r="AB84" i="16" l="1"/>
  <c r="AA83" i="16"/>
  <c r="AC82" i="16"/>
  <c r="AD82" i="16" s="1"/>
  <c r="AD81" i="16"/>
  <c r="AB85" i="16" l="1"/>
  <c r="AA84" i="16"/>
  <c r="AC83" i="16"/>
  <c r="AB86" i="16" l="1"/>
  <c r="AA85" i="16"/>
  <c r="AC84" i="16"/>
  <c r="AD84" i="16" s="1"/>
  <c r="AD83" i="16"/>
  <c r="AB87" i="16" l="1"/>
  <c r="AA86" i="16"/>
  <c r="AC85" i="16"/>
  <c r="AD85" i="16" s="1"/>
  <c r="AB88" i="16" l="1"/>
  <c r="AA87" i="16"/>
  <c r="AC86" i="16"/>
  <c r="AD86" i="16" s="1"/>
  <c r="AB89" i="16" l="1"/>
  <c r="AA88" i="16"/>
  <c r="AC87" i="16"/>
  <c r="AD87" i="16" s="1"/>
  <c r="AB90" i="16" l="1"/>
  <c r="AC88" i="16"/>
  <c r="AA89" i="16"/>
  <c r="AE88" i="16" l="1"/>
  <c r="I164" i="16" s="1"/>
  <c r="AD88" i="16"/>
  <c r="AB91" i="16"/>
  <c r="AC89" i="16"/>
  <c r="AA90" i="16"/>
  <c r="AC90" i="16" l="1"/>
  <c r="AD90" i="16" s="1"/>
  <c r="AA91" i="16"/>
  <c r="AB92" i="16"/>
  <c r="AD89" i="16"/>
  <c r="AC91" i="16" l="1"/>
  <c r="AA92" i="16"/>
  <c r="AB93" i="16"/>
  <c r="AD91" i="16" l="1"/>
  <c r="AC92" i="16"/>
  <c r="AD92" i="16" s="1"/>
  <c r="AA93" i="16"/>
  <c r="AB94" i="16"/>
  <c r="AB95" i="16" l="1"/>
  <c r="AC93" i="16"/>
  <c r="AA94" i="16"/>
  <c r="AB96" i="16" l="1"/>
  <c r="AD93" i="16"/>
  <c r="AC94" i="16"/>
  <c r="AD94" i="16" s="1"/>
  <c r="AA95" i="16"/>
  <c r="AB97" i="16" l="1"/>
  <c r="AC95" i="16"/>
  <c r="AD95" i="16" s="1"/>
  <c r="AA96" i="16"/>
  <c r="AB98" i="16" l="1"/>
  <c r="AC96" i="16"/>
  <c r="AA97" i="16"/>
  <c r="AB99" i="16" l="1"/>
  <c r="AD96" i="16"/>
  <c r="AC97" i="16"/>
  <c r="AD97" i="16" s="1"/>
  <c r="AA98" i="16"/>
  <c r="AB100" i="16" l="1"/>
  <c r="AC98" i="16"/>
  <c r="AD98" i="16" s="1"/>
  <c r="AA99" i="16"/>
  <c r="AB101" i="16" l="1"/>
  <c r="AC99" i="16"/>
  <c r="AD99" i="16" s="1"/>
  <c r="AA100" i="16"/>
  <c r="AC100" i="16" l="1"/>
  <c r="AA101" i="16"/>
  <c r="AB102" i="16"/>
  <c r="AE100" i="16" l="1"/>
  <c r="J164" i="16" s="1"/>
  <c r="AD100" i="16"/>
  <c r="AA102" i="16"/>
  <c r="AC101" i="16"/>
  <c r="AB103" i="16"/>
  <c r="AB104" i="16" l="1"/>
  <c r="AA103" i="16"/>
  <c r="AC102" i="16"/>
  <c r="AD102" i="16" s="1"/>
  <c r="AD101" i="16"/>
  <c r="AB105" i="16" l="1"/>
  <c r="AA104" i="16"/>
  <c r="AC103" i="16"/>
  <c r="AD103" i="16" s="1"/>
  <c r="AB106" i="16" l="1"/>
  <c r="AA105" i="16"/>
  <c r="AC104" i="16"/>
  <c r="AD104" i="16" s="1"/>
  <c r="AB107" i="16" l="1"/>
  <c r="AA106" i="16"/>
  <c r="AC105" i="16"/>
  <c r="AD105" i="16" s="1"/>
  <c r="AB108" i="16" l="1"/>
  <c r="AA107" i="16"/>
  <c r="AC106" i="16"/>
  <c r="AB109" i="16" l="1"/>
  <c r="AA108" i="16"/>
  <c r="AC107" i="16"/>
  <c r="AD107" i="16" s="1"/>
  <c r="AD106" i="16"/>
  <c r="AB110" i="16" l="1"/>
  <c r="AA109" i="16"/>
  <c r="AC108" i="16"/>
  <c r="AD108" i="16" s="1"/>
  <c r="AB111" i="16" l="1"/>
  <c r="AA110" i="16"/>
  <c r="AC109" i="16"/>
  <c r="AD109" i="16" s="1"/>
  <c r="AB112" i="16" l="1"/>
  <c r="AA111" i="16"/>
  <c r="AC110" i="16"/>
  <c r="AD110" i="16" s="1"/>
  <c r="AB113" i="16" l="1"/>
  <c r="AA112" i="16"/>
  <c r="AC111" i="16"/>
  <c r="AD111" i="16" s="1"/>
  <c r="AB114" i="16" l="1"/>
  <c r="AC112" i="16"/>
  <c r="AA113" i="16"/>
  <c r="AB115" i="16" l="1"/>
  <c r="AE112" i="16"/>
  <c r="K164" i="16" s="1"/>
  <c r="AD112" i="16"/>
  <c r="AC113" i="16"/>
  <c r="AA114" i="16"/>
  <c r="AB116" i="16" l="1"/>
  <c r="AD113" i="16"/>
  <c r="AC114" i="16"/>
  <c r="AD114" i="16" s="1"/>
  <c r="AA115" i="16"/>
  <c r="AB117" i="16" l="1"/>
  <c r="AC115" i="16"/>
  <c r="AD115" i="16" s="1"/>
  <c r="AA116" i="16"/>
  <c r="AB118" i="16" l="1"/>
  <c r="AC116" i="16"/>
  <c r="AA117" i="16"/>
  <c r="AC117" i="16" l="1"/>
  <c r="AD117" i="16" s="1"/>
  <c r="AA118" i="16"/>
  <c r="AB119" i="16"/>
  <c r="AD116" i="16"/>
  <c r="AC118" i="16" l="1"/>
  <c r="AD118" i="16" s="1"/>
  <c r="AA119" i="16"/>
  <c r="AB120" i="16"/>
  <c r="AC119" i="16" l="1"/>
  <c r="AA120" i="16"/>
  <c r="AB121" i="16"/>
  <c r="AD119" i="16" l="1"/>
  <c r="AC120" i="16"/>
  <c r="AD120" i="16" s="1"/>
  <c r="AA121" i="16"/>
  <c r="AB122" i="16"/>
  <c r="AB123" i="16" l="1"/>
  <c r="AC121" i="16"/>
  <c r="AD121" i="16" s="1"/>
  <c r="AA122" i="16"/>
  <c r="AB124" i="16" l="1"/>
  <c r="AC122" i="16"/>
  <c r="AD122" i="16" s="1"/>
  <c r="AA123" i="16"/>
  <c r="AB125" i="16" l="1"/>
  <c r="AC123" i="16"/>
  <c r="AD123" i="16" s="1"/>
  <c r="AA124" i="16"/>
  <c r="AB126" i="16" l="1"/>
  <c r="AC124" i="16"/>
  <c r="AA125" i="16"/>
  <c r="AE124" i="16" l="1"/>
  <c r="L164" i="16" s="1"/>
  <c r="AD124" i="16"/>
  <c r="AB127" i="16"/>
  <c r="AA126" i="16"/>
  <c r="AC125" i="16"/>
  <c r="AA127" i="16" l="1"/>
  <c r="AC126" i="16"/>
  <c r="AD126" i="16" s="1"/>
  <c r="AD125" i="16"/>
  <c r="AB128" i="16"/>
  <c r="AA128" i="16" l="1"/>
  <c r="AC127" i="16"/>
  <c r="AD127" i="16" s="1"/>
  <c r="AB129" i="16"/>
  <c r="AA129" i="16" l="1"/>
  <c r="AC128" i="16"/>
  <c r="AB130" i="16"/>
  <c r="AA130" i="16" l="1"/>
  <c r="AC129" i="16"/>
  <c r="AD129" i="16" s="1"/>
  <c r="AD128" i="16"/>
  <c r="AB131" i="16"/>
  <c r="AA131" i="16" l="1"/>
  <c r="AC130" i="16"/>
  <c r="AB132" i="16"/>
  <c r="AA132" i="16" l="1"/>
  <c r="AC131" i="16"/>
  <c r="AD131" i="16" s="1"/>
  <c r="AD130" i="16"/>
  <c r="AB133" i="16"/>
  <c r="AA133" i="16" l="1"/>
  <c r="AC132" i="16"/>
  <c r="AD132" i="16" s="1"/>
  <c r="AB134" i="16"/>
  <c r="AA134" i="16" l="1"/>
  <c r="AC133" i="16"/>
  <c r="AD133" i="16" s="1"/>
  <c r="AB135" i="16"/>
  <c r="AA135" i="16" l="1"/>
  <c r="AC134" i="16"/>
  <c r="AD134" i="16" s="1"/>
  <c r="AB136" i="16"/>
  <c r="AA136" i="16" l="1"/>
  <c r="AC136" i="16" s="1"/>
  <c r="AC135" i="16"/>
  <c r="AD135" i="16" s="1"/>
  <c r="AB149" i="16"/>
  <c r="P178" i="16" s="1"/>
  <c r="AC149" i="16" l="1"/>
  <c r="AE136" i="16"/>
  <c r="M164" i="16" s="1"/>
  <c r="O164" i="16" s="1"/>
  <c r="AD136" i="16"/>
  <c r="AD149" i="16" s="1"/>
  <c r="J14" i="11"/>
  <c r="J13" i="11" s="1"/>
  <c r="E17" i="11"/>
  <c r="C17" i="11" s="1"/>
  <c r="AH29" i="18" s="1"/>
  <c r="F17" i="11"/>
  <c r="J31" i="11"/>
  <c r="J28" i="11" s="1"/>
  <c r="J26" i="11" s="1"/>
  <c r="J37" i="11" s="1"/>
  <c r="E14" i="11" l="1"/>
  <c r="E13" i="11" s="1"/>
  <c r="C13" i="11" s="1"/>
  <c r="F31" i="11"/>
  <c r="E31" i="11" s="1"/>
  <c r="E28" i="11" s="1"/>
  <c r="E26" i="11" s="1"/>
  <c r="AP29" i="18"/>
  <c r="AP33" i="18" s="1"/>
  <c r="AP43" i="18" s="1"/>
  <c r="AH33" i="18"/>
  <c r="AH43" i="18" s="1"/>
  <c r="F14" i="11"/>
  <c r="C31" i="11" l="1"/>
  <c r="C28" i="11" s="1"/>
  <c r="F28" i="11"/>
  <c r="F26" i="11" s="1"/>
  <c r="F37" i="11" s="1"/>
  <c r="C14" i="11"/>
  <c r="D14" i="11" s="1"/>
  <c r="F13" i="11"/>
  <c r="C26" i="11"/>
  <c r="E37" i="11"/>
  <c r="AF2" i="16" l="1"/>
  <c r="AH29" i="16" s="1"/>
  <c r="AJ29" i="16" s="1"/>
  <c r="D37" i="11"/>
  <c r="D13" i="11"/>
  <c r="C155" i="16"/>
  <c r="C37" i="11"/>
  <c r="AI29" i="16" l="1"/>
  <c r="E179" i="16" s="1"/>
  <c r="E180" i="16" s="1"/>
  <c r="E182" i="16" s="1"/>
  <c r="E187" i="16" s="1"/>
  <c r="AI30" i="16" l="1"/>
  <c r="F179" i="16"/>
  <c r="F180" i="16" s="1"/>
  <c r="F182" i="16" s="1"/>
  <c r="F187" i="16" s="1"/>
  <c r="AI31" i="16"/>
  <c r="AH30" i="16"/>
  <c r="AK29" i="16"/>
  <c r="G179" i="16" l="1"/>
  <c r="G180" i="16" s="1"/>
  <c r="G182" i="16" s="1"/>
  <c r="G187" i="16" s="1"/>
  <c r="AJ30" i="16"/>
  <c r="AH31" i="16"/>
  <c r="AI32" i="16"/>
  <c r="H179" i="16" l="1"/>
  <c r="H180" i="16" s="1"/>
  <c r="H182" i="16" s="1"/>
  <c r="H187" i="16" s="1"/>
  <c r="AK30" i="16"/>
  <c r="AH32" i="16"/>
  <c r="AJ31" i="16"/>
  <c r="AK31" i="16" s="1"/>
  <c r="AI33" i="16"/>
  <c r="I179" i="16" l="1"/>
  <c r="I180" i="16" s="1"/>
  <c r="I182" i="16" s="1"/>
  <c r="I187" i="16" s="1"/>
  <c r="AI34" i="16"/>
  <c r="AJ32" i="16"/>
  <c r="AK32" i="16" s="1"/>
  <c r="AH33" i="16"/>
  <c r="J179" i="16" l="1"/>
  <c r="J180" i="16" s="1"/>
  <c r="J182" i="16" s="1"/>
  <c r="J187" i="16" s="1"/>
  <c r="AI35" i="16"/>
  <c r="AJ33" i="16"/>
  <c r="AK33" i="16" s="1"/>
  <c r="AH34" i="16"/>
  <c r="K179" i="16" l="1"/>
  <c r="K180" i="16" s="1"/>
  <c r="K182" i="16" s="1"/>
  <c r="K187" i="16" s="1"/>
  <c r="AH35" i="16"/>
  <c r="AJ34" i="16"/>
  <c r="AK34" i="16" s="1"/>
  <c r="AI36" i="16"/>
  <c r="L179" i="16" l="1"/>
  <c r="L180" i="16" s="1"/>
  <c r="L182" i="16" s="1"/>
  <c r="L187" i="16" s="1"/>
  <c r="AI37" i="16"/>
  <c r="AJ35" i="16"/>
  <c r="AK35" i="16" s="1"/>
  <c r="AH36" i="16"/>
  <c r="M179" i="16" l="1"/>
  <c r="M180" i="16" s="1"/>
  <c r="M182" i="16" s="1"/>
  <c r="M187" i="16" s="1"/>
  <c r="AI38" i="16"/>
  <c r="AJ36" i="16"/>
  <c r="AK36" i="16" s="1"/>
  <c r="AH37" i="16"/>
  <c r="N179" i="16" l="1"/>
  <c r="O179" i="16" s="1"/>
  <c r="O180" i="16" s="1"/>
  <c r="O182" i="16" s="1"/>
  <c r="AI39" i="16"/>
  <c r="AH38" i="16"/>
  <c r="AJ37" i="16"/>
  <c r="AK37" i="16" s="1"/>
  <c r="N180" i="16" l="1"/>
  <c r="N182" i="16" s="1"/>
  <c r="AI40" i="16"/>
  <c r="AJ38" i="16"/>
  <c r="AK38" i="16" s="1"/>
  <c r="AH39" i="16"/>
  <c r="AI41" i="16" l="1"/>
  <c r="AJ39" i="16"/>
  <c r="AK39" i="16" s="1"/>
  <c r="AH40" i="16"/>
  <c r="AI42" i="16" l="1"/>
  <c r="AJ40" i="16"/>
  <c r="AH41" i="16"/>
  <c r="AI43" i="16" l="1"/>
  <c r="AL40" i="16"/>
  <c r="E165" i="16" s="1"/>
  <c r="AK40" i="16"/>
  <c r="AJ41" i="16"/>
  <c r="AH42" i="16"/>
  <c r="AK41" i="16" l="1"/>
  <c r="AI44" i="16"/>
  <c r="AJ42" i="16"/>
  <c r="AK42" i="16" s="1"/>
  <c r="AH43" i="16"/>
  <c r="E166" i="16"/>
  <c r="E168" i="16" s="1"/>
  <c r="AJ43" i="16" l="1"/>
  <c r="AK43" i="16" s="1"/>
  <c r="AH44" i="16"/>
  <c r="AI45" i="16"/>
  <c r="AJ44" i="16" l="1"/>
  <c r="AH45" i="16"/>
  <c r="AI46" i="16"/>
  <c r="AK44" i="16" l="1"/>
  <c r="AJ45" i="16"/>
  <c r="AK45" i="16" s="1"/>
  <c r="AH46" i="16"/>
  <c r="AI47" i="16"/>
  <c r="AI48" i="16" l="1"/>
  <c r="AJ46" i="16"/>
  <c r="AH47" i="16"/>
  <c r="AI49" i="16" l="1"/>
  <c r="AK46" i="16"/>
  <c r="AJ47" i="16"/>
  <c r="AK47" i="16" s="1"/>
  <c r="AH48" i="16"/>
  <c r="AI50" i="16" l="1"/>
  <c r="AJ48" i="16"/>
  <c r="AK48" i="16" s="1"/>
  <c r="AH49" i="16"/>
  <c r="AI51" i="16" l="1"/>
  <c r="AJ49" i="16"/>
  <c r="AK49" i="16" s="1"/>
  <c r="AH50" i="16"/>
  <c r="AI52" i="16" l="1"/>
  <c r="AJ50" i="16"/>
  <c r="AK50" i="16" s="1"/>
  <c r="AH51" i="16"/>
  <c r="AI53" i="16" l="1"/>
  <c r="AJ51" i="16"/>
  <c r="AK51" i="16" s="1"/>
  <c r="AH52" i="16"/>
  <c r="AI54" i="16" l="1"/>
  <c r="AJ52" i="16"/>
  <c r="AH53" i="16"/>
  <c r="AI55" i="16" l="1"/>
  <c r="AL52" i="16"/>
  <c r="F165" i="16" s="1"/>
  <c r="AK52" i="16"/>
  <c r="AJ53" i="16"/>
  <c r="AH54" i="16"/>
  <c r="AK53" i="16" l="1"/>
  <c r="AI56" i="16"/>
  <c r="AH55" i="16"/>
  <c r="AJ54" i="16"/>
  <c r="AK54" i="16" s="1"/>
  <c r="F166" i="16"/>
  <c r="F168" i="16" s="1"/>
  <c r="AJ55" i="16" l="1"/>
  <c r="AH56" i="16"/>
  <c r="AI57" i="16"/>
  <c r="AK55" i="16" l="1"/>
  <c r="AH57" i="16"/>
  <c r="AJ56" i="16"/>
  <c r="AK56" i="16" s="1"/>
  <c r="AI58" i="16"/>
  <c r="AI59" i="16" l="1"/>
  <c r="AH58" i="16"/>
  <c r="AJ57" i="16"/>
  <c r="AI60" i="16" l="1"/>
  <c r="AJ58" i="16"/>
  <c r="AK58" i="16" s="1"/>
  <c r="AH59" i="16"/>
  <c r="AK57" i="16"/>
  <c r="AI61" i="16" l="1"/>
  <c r="AH60" i="16"/>
  <c r="AJ59" i="16"/>
  <c r="AI62" i="16" l="1"/>
  <c r="AH61" i="16"/>
  <c r="AJ60" i="16"/>
  <c r="AK60" i="16" s="1"/>
  <c r="AK59" i="16"/>
  <c r="AI63" i="16" l="1"/>
  <c r="AJ61" i="16"/>
  <c r="AH62" i="16"/>
  <c r="AI64" i="16" l="1"/>
  <c r="AK61" i="16"/>
  <c r="AH63" i="16"/>
  <c r="AJ62" i="16"/>
  <c r="AK62" i="16" s="1"/>
  <c r="AH64" i="16" l="1"/>
  <c r="AJ63" i="16"/>
  <c r="AK63" i="16" s="1"/>
  <c r="AI65" i="16"/>
  <c r="AH65" i="16" l="1"/>
  <c r="AJ64" i="16"/>
  <c r="AI66" i="16"/>
  <c r="AH66" i="16" l="1"/>
  <c r="AJ65" i="16"/>
  <c r="AL64" i="16"/>
  <c r="G165" i="16" s="1"/>
  <c r="AK64" i="16"/>
  <c r="AI67" i="16"/>
  <c r="AI68" i="16" l="1"/>
  <c r="AH67" i="16"/>
  <c r="AJ66" i="16"/>
  <c r="AK66" i="16" s="1"/>
  <c r="AK65" i="16"/>
  <c r="G166" i="16"/>
  <c r="G168" i="16" s="1"/>
  <c r="AI69" i="16" l="1"/>
  <c r="AH68" i="16"/>
  <c r="AJ67" i="16"/>
  <c r="AI70" i="16" l="1"/>
  <c r="AH69" i="16"/>
  <c r="AJ68" i="16"/>
  <c r="AK68" i="16" s="1"/>
  <c r="AK67" i="16"/>
  <c r="AI71" i="16" l="1"/>
  <c r="AH70" i="16"/>
  <c r="AJ69" i="16"/>
  <c r="AI72" i="16" l="1"/>
  <c r="AH71" i="16"/>
  <c r="AJ70" i="16"/>
  <c r="AK70" i="16" s="1"/>
  <c r="AK69" i="16"/>
  <c r="AI73" i="16" l="1"/>
  <c r="AH72" i="16"/>
  <c r="AJ71" i="16"/>
  <c r="AI74" i="16" l="1"/>
  <c r="AH73" i="16"/>
  <c r="AJ72" i="16"/>
  <c r="AK72" i="16" s="1"/>
  <c r="AK71" i="16"/>
  <c r="AI75" i="16" l="1"/>
  <c r="AH74" i="16"/>
  <c r="AJ73" i="16"/>
  <c r="AI76" i="16" l="1"/>
  <c r="AH75" i="16"/>
  <c r="AJ74" i="16"/>
  <c r="AK74" i="16" s="1"/>
  <c r="AK73" i="16"/>
  <c r="AH76" i="16" l="1"/>
  <c r="AJ75" i="16"/>
  <c r="AK75" i="16" s="1"/>
  <c r="AI77" i="16"/>
  <c r="AH77" i="16" l="1"/>
  <c r="AJ76" i="16"/>
  <c r="AI78" i="16"/>
  <c r="AL76" i="16" l="1"/>
  <c r="H165" i="16" s="1"/>
  <c r="AK76" i="16"/>
  <c r="AJ77" i="16"/>
  <c r="AH78" i="16"/>
  <c r="AI79" i="16"/>
  <c r="AI80" i="16" l="1"/>
  <c r="H166" i="16"/>
  <c r="H168" i="16" s="1"/>
  <c r="AK77" i="16"/>
  <c r="AJ78" i="16"/>
  <c r="AK78" i="16" s="1"/>
  <c r="AH79" i="16"/>
  <c r="AI81" i="16" l="1"/>
  <c r="AH80" i="16"/>
  <c r="AJ79" i="16"/>
  <c r="AI82" i="16" l="1"/>
  <c r="AJ80" i="16"/>
  <c r="AK80" i="16" s="1"/>
  <c r="AH81" i="16"/>
  <c r="AK79" i="16"/>
  <c r="AI83" i="16" l="1"/>
  <c r="AJ81" i="16"/>
  <c r="AH82" i="16"/>
  <c r="AI84" i="16" l="1"/>
  <c r="AK81" i="16"/>
  <c r="AJ82" i="16"/>
  <c r="AK82" i="16" s="1"/>
  <c r="AH83" i="16"/>
  <c r="AH84" i="16" l="1"/>
  <c r="AJ83" i="16"/>
  <c r="AK83" i="16" s="1"/>
  <c r="AI85" i="16"/>
  <c r="AJ84" i="16" l="1"/>
  <c r="AH85" i="16"/>
  <c r="AI86" i="16"/>
  <c r="AK84" i="16" l="1"/>
  <c r="AJ85" i="16"/>
  <c r="AK85" i="16" s="1"/>
  <c r="AH86" i="16"/>
  <c r="AI87" i="16"/>
  <c r="AI88" i="16" l="1"/>
  <c r="AH87" i="16"/>
  <c r="AJ86" i="16"/>
  <c r="AK86" i="16" s="1"/>
  <c r="AI89" i="16" l="1"/>
  <c r="AJ87" i="16"/>
  <c r="AK87" i="16" s="1"/>
  <c r="AH88" i="16"/>
  <c r="AI90" i="16" l="1"/>
  <c r="AJ88" i="16"/>
  <c r="AH89" i="16"/>
  <c r="AI91" i="16" l="1"/>
  <c r="AL88" i="16"/>
  <c r="I165" i="16" s="1"/>
  <c r="AK88" i="16"/>
  <c r="AJ89" i="16"/>
  <c r="AH90" i="16"/>
  <c r="AK89" i="16" l="1"/>
  <c r="AI92" i="16"/>
  <c r="AJ90" i="16"/>
  <c r="AK90" i="16" s="1"/>
  <c r="AH91" i="16"/>
  <c r="I166" i="16"/>
  <c r="I168" i="16" s="1"/>
  <c r="AJ91" i="16" l="1"/>
  <c r="AH92" i="16"/>
  <c r="AI93" i="16"/>
  <c r="AJ92" i="16" l="1"/>
  <c r="AK92" i="16" s="1"/>
  <c r="AH93" i="16"/>
  <c r="AI94" i="16"/>
  <c r="AK91" i="16"/>
  <c r="AJ93" i="16" l="1"/>
  <c r="AK93" i="16" s="1"/>
  <c r="AH94" i="16"/>
  <c r="AI95" i="16"/>
  <c r="AJ94" i="16" l="1"/>
  <c r="AK94" i="16" s="1"/>
  <c r="AH95" i="16"/>
  <c r="AI96" i="16"/>
  <c r="AJ95" i="16" l="1"/>
  <c r="AK95" i="16" s="1"/>
  <c r="AH96" i="16"/>
  <c r="AI97" i="16"/>
  <c r="AI98" i="16" l="1"/>
  <c r="AJ96" i="16"/>
  <c r="AK96" i="16" s="1"/>
  <c r="AH97" i="16"/>
  <c r="AJ97" i="16" l="1"/>
  <c r="AK97" i="16" s="1"/>
  <c r="AH98" i="16"/>
  <c r="AI99" i="16"/>
  <c r="AI100" i="16" l="1"/>
  <c r="AJ98" i="16"/>
  <c r="AK98" i="16" s="1"/>
  <c r="AH99" i="16"/>
  <c r="AI101" i="16" l="1"/>
  <c r="AJ99" i="16"/>
  <c r="AK99" i="16" s="1"/>
  <c r="AH100" i="16"/>
  <c r="AI102" i="16" l="1"/>
  <c r="AJ100" i="16"/>
  <c r="AH101" i="16"/>
  <c r="AI103" i="16" l="1"/>
  <c r="AL100" i="16"/>
  <c r="J165" i="16" s="1"/>
  <c r="J166" i="16" s="1"/>
  <c r="J168" i="16" s="1"/>
  <c r="AK100" i="16"/>
  <c r="AH102" i="16"/>
  <c r="AJ101" i="16"/>
  <c r="AK101" i="16" l="1"/>
  <c r="AJ102" i="16"/>
  <c r="AK102" i="16" s="1"/>
  <c r="AH103" i="16"/>
  <c r="AI104" i="16"/>
  <c r="AI105" i="16" l="1"/>
  <c r="AH104" i="16"/>
  <c r="AJ103" i="16"/>
  <c r="AI106" i="16" l="1"/>
  <c r="AH105" i="16"/>
  <c r="AJ104" i="16"/>
  <c r="AK104" i="16" s="1"/>
  <c r="AK103" i="16"/>
  <c r="AI107" i="16" l="1"/>
  <c r="AJ105" i="16"/>
  <c r="AH106" i="16"/>
  <c r="AI108" i="16" l="1"/>
  <c r="AK105" i="16"/>
  <c r="AH107" i="16"/>
  <c r="AJ106" i="16"/>
  <c r="AK106" i="16" s="1"/>
  <c r="AI109" i="16" l="1"/>
  <c r="AH108" i="16"/>
  <c r="AJ107" i="16"/>
  <c r="AK107" i="16" s="1"/>
  <c r="AI110" i="16" l="1"/>
  <c r="AJ108" i="16"/>
  <c r="AH109" i="16"/>
  <c r="AI111" i="16" l="1"/>
  <c r="AK108" i="16"/>
  <c r="AH110" i="16"/>
  <c r="AJ109" i="16"/>
  <c r="AK109" i="16" s="1"/>
  <c r="AH111" i="16" l="1"/>
  <c r="AJ110" i="16"/>
  <c r="AK110" i="16" s="1"/>
  <c r="AI112" i="16"/>
  <c r="AH112" i="16" l="1"/>
  <c r="AJ111" i="16"/>
  <c r="AK111" i="16" s="1"/>
  <c r="AI113" i="16"/>
  <c r="AH113" i="16" l="1"/>
  <c r="AJ112" i="16"/>
  <c r="AI114" i="16"/>
  <c r="AL112" i="16" l="1"/>
  <c r="K165" i="16" s="1"/>
  <c r="K166" i="16" s="1"/>
  <c r="K168" i="16" s="1"/>
  <c r="AK112" i="16"/>
  <c r="AH114" i="16"/>
  <c r="AJ113" i="16"/>
  <c r="AI115" i="16"/>
  <c r="AI116" i="16" l="1"/>
  <c r="AH115" i="16"/>
  <c r="AJ114" i="16"/>
  <c r="AK114" i="16" s="1"/>
  <c r="AK113" i="16"/>
  <c r="AI117" i="16" l="1"/>
  <c r="AH116" i="16"/>
  <c r="AJ115" i="16"/>
  <c r="AI118" i="16" l="1"/>
  <c r="AH117" i="16"/>
  <c r="AJ116" i="16"/>
  <c r="AK116" i="16" s="1"/>
  <c r="AK115" i="16"/>
  <c r="AI119" i="16" l="1"/>
  <c r="AH118" i="16"/>
  <c r="AJ117" i="16"/>
  <c r="AI120" i="16" l="1"/>
  <c r="AH119" i="16"/>
  <c r="AJ118" i="16"/>
  <c r="AK118" i="16" s="1"/>
  <c r="AK117" i="16"/>
  <c r="AI121" i="16" l="1"/>
  <c r="AH120" i="16"/>
  <c r="AJ119" i="16"/>
  <c r="AI122" i="16" l="1"/>
  <c r="AH121" i="16"/>
  <c r="AJ120" i="16"/>
  <c r="AK120" i="16" s="1"/>
  <c r="AK119" i="16"/>
  <c r="AI123" i="16" l="1"/>
  <c r="AH122" i="16"/>
  <c r="AJ121" i="16"/>
  <c r="AK121" i="16" s="1"/>
  <c r="AI124" i="16" l="1"/>
  <c r="AH123" i="16"/>
  <c r="AJ122" i="16"/>
  <c r="AK122" i="16" s="1"/>
  <c r="AI125" i="16" l="1"/>
  <c r="AH124" i="16"/>
  <c r="AJ123" i="16"/>
  <c r="AK123" i="16" s="1"/>
  <c r="AI126" i="16" l="1"/>
  <c r="AH125" i="16"/>
  <c r="AJ124" i="16"/>
  <c r="AI127" i="16" l="1"/>
  <c r="AJ125" i="16"/>
  <c r="AH126" i="16"/>
  <c r="AL124" i="16"/>
  <c r="L165" i="16" s="1"/>
  <c r="L166" i="16" s="1"/>
  <c r="L168" i="16" s="1"/>
  <c r="AK124" i="16"/>
  <c r="AI128" i="16" l="1"/>
  <c r="AK125" i="16"/>
  <c r="AJ126" i="16"/>
  <c r="AK126" i="16" s="1"/>
  <c r="AH127" i="16"/>
  <c r="AH128" i="16" l="1"/>
  <c r="AJ127" i="16"/>
  <c r="AK127" i="16" s="1"/>
  <c r="AI129" i="16"/>
  <c r="AJ128" i="16" l="1"/>
  <c r="AH129" i="16"/>
  <c r="AI130" i="16"/>
  <c r="AK128" i="16" l="1"/>
  <c r="AJ129" i="16"/>
  <c r="AK129" i="16" s="1"/>
  <c r="AH130" i="16"/>
  <c r="AI131" i="16"/>
  <c r="AI132" i="16" l="1"/>
  <c r="AH131" i="16"/>
  <c r="AJ130" i="16"/>
  <c r="AI133" i="16" l="1"/>
  <c r="AJ131" i="16"/>
  <c r="AK131" i="16" s="1"/>
  <c r="AH132" i="16"/>
  <c r="AK130" i="16"/>
  <c r="AI134" i="16" l="1"/>
  <c r="AH133" i="16"/>
  <c r="AJ132" i="16"/>
  <c r="AI135" i="16" l="1"/>
  <c r="AJ133" i="16"/>
  <c r="AK133" i="16" s="1"/>
  <c r="AH134" i="16"/>
  <c r="AK132" i="16"/>
  <c r="AI136" i="16" l="1"/>
  <c r="AJ134" i="16"/>
  <c r="AK134" i="16" s="1"/>
  <c r="AH135" i="16"/>
  <c r="AI137" i="16" l="1"/>
  <c r="AH136" i="16"/>
  <c r="AJ135" i="16"/>
  <c r="AK135" i="16" s="1"/>
  <c r="AI138" i="16" l="1"/>
  <c r="AJ136" i="16"/>
  <c r="AH137" i="16"/>
  <c r="AI139" i="16" l="1"/>
  <c r="AJ137" i="16"/>
  <c r="AH138" i="16"/>
  <c r="AL136" i="16"/>
  <c r="M165" i="16" s="1"/>
  <c r="M166" i="16" s="1"/>
  <c r="M168" i="16" s="1"/>
  <c r="AK136" i="16"/>
  <c r="AI140" i="16" l="1"/>
  <c r="AK137" i="16"/>
  <c r="AJ138" i="16"/>
  <c r="AK138" i="16" s="1"/>
  <c r="AH139" i="16"/>
  <c r="AI141" i="16" l="1"/>
  <c r="AJ139" i="16"/>
  <c r="AK139" i="16" s="1"/>
  <c r="AH140" i="16"/>
  <c r="AI142" i="16" l="1"/>
  <c r="AJ140" i="16"/>
  <c r="AH141" i="16"/>
  <c r="AI143" i="16" l="1"/>
  <c r="AK140" i="16"/>
  <c r="AJ141" i="16"/>
  <c r="AK141" i="16" s="1"/>
  <c r="AH142" i="16"/>
  <c r="AI144" i="16" l="1"/>
  <c r="AJ142" i="16"/>
  <c r="AK142" i="16" s="1"/>
  <c r="AH143" i="16"/>
  <c r="AI145" i="16" l="1"/>
  <c r="AJ143" i="16"/>
  <c r="AH144" i="16"/>
  <c r="AK143" i="16" l="1"/>
  <c r="AI146" i="16"/>
  <c r="AJ144" i="16"/>
  <c r="AK144" i="16" s="1"/>
  <c r="AH145" i="16"/>
  <c r="AJ145" i="16" l="1"/>
  <c r="AK145" i="16" s="1"/>
  <c r="AH146" i="16"/>
  <c r="AI147" i="16"/>
  <c r="AJ146" i="16" l="1"/>
  <c r="AK146" i="16" s="1"/>
  <c r="AH147" i="16"/>
  <c r="AI148" i="16"/>
  <c r="AJ147" i="16" l="1"/>
  <c r="AK147" i="16" s="1"/>
  <c r="AH148" i="16"/>
  <c r="AJ148" i="16" s="1"/>
  <c r="AI149" i="16"/>
  <c r="C154" i="16" l="1"/>
  <c r="P179" i="16"/>
  <c r="P180" i="16" s="1"/>
  <c r="P182" i="16" s="1"/>
  <c r="AJ149" i="16"/>
  <c r="D154" i="16" s="1"/>
  <c r="AL148" i="16"/>
  <c r="N165" i="16" s="1"/>
  <c r="AK148" i="16"/>
  <c r="AK149" i="16" s="1"/>
  <c r="N166" i="16" l="1"/>
  <c r="N168" i="16" s="1"/>
  <c r="N187" i="16" s="1"/>
  <c r="P187" i="16" s="1"/>
  <c r="O165" i="16"/>
  <c r="O166" i="16" s="1"/>
  <c r="O168" i="16" s="1"/>
  <c r="O39" i="20"/>
  <c r="O38" i="20" l="1"/>
  <c r="O52" i="20" s="1"/>
  <c r="J39" i="20"/>
  <c r="E188" i="16" s="1"/>
  <c r="C39" i="20"/>
  <c r="F39" i="20" l="1"/>
  <c r="E189" i="16"/>
  <c r="F189" i="16" s="1"/>
  <c r="G189" i="16" s="1"/>
  <c r="H189" i="16" s="1"/>
  <c r="I189" i="16" s="1"/>
  <c r="J189" i="16" s="1"/>
  <c r="K189" i="16" s="1"/>
  <c r="L189" i="16" s="1"/>
  <c r="M189" i="16" s="1"/>
  <c r="N189" i="16" s="1"/>
  <c r="O189" i="16" s="1"/>
  <c r="P188" i="16"/>
  <c r="D39" i="20"/>
  <c r="D38" i="20" s="1"/>
  <c r="J38" i="20"/>
  <c r="C38" i="20" l="1"/>
  <c r="C52" i="20" s="1"/>
  <c r="D52" i="20"/>
  <c r="F38" i="20"/>
  <c r="J52" i="20"/>
  <c r="F52" i="20" l="1"/>
  <c r="M12" i="14" l="1"/>
  <c r="M13" i="14"/>
  <c r="E13" i="14" s="1"/>
  <c r="E15" i="14"/>
  <c r="E12" i="14" s="1"/>
  <c r="C12" i="14" s="1"/>
  <c r="F15" i="14"/>
  <c r="F12" i="14" s="1"/>
  <c r="M38" i="14"/>
  <c r="F38" i="14" l="1"/>
  <c r="F13" i="14"/>
  <c r="D13" i="14" s="1"/>
  <c r="E38" i="14"/>
  <c r="C15" i="14"/>
  <c r="D15" i="14" l="1"/>
  <c r="C38" i="14"/>
  <c r="D38" i="14" l="1"/>
  <c r="D12" i="14"/>
</calcChain>
</file>

<file path=xl/sharedStrings.xml><?xml version="1.0" encoding="utf-8"?>
<sst xmlns="http://schemas.openxmlformats.org/spreadsheetml/2006/main" count="1740" uniqueCount="352">
  <si>
    <t>итого</t>
  </si>
  <si>
    <t>1</t>
  </si>
  <si>
    <t>-</t>
  </si>
  <si>
    <t>6.1</t>
  </si>
  <si>
    <t>%</t>
  </si>
  <si>
    <t>6.2</t>
  </si>
  <si>
    <t>6.3</t>
  </si>
  <si>
    <t>6.4</t>
  </si>
  <si>
    <t>7.1</t>
  </si>
  <si>
    <t>7.2</t>
  </si>
  <si>
    <t>7.3</t>
  </si>
  <si>
    <t>7.4</t>
  </si>
  <si>
    <t>№
п/п</t>
  </si>
  <si>
    <t>Всего:</t>
  </si>
  <si>
    <t>в том числе:</t>
  </si>
  <si>
    <t>1.1</t>
  </si>
  <si>
    <t>Наименование показателя</t>
  </si>
  <si>
    <t>Ед. изм.</t>
  </si>
  <si>
    <t>1.</t>
  </si>
  <si>
    <t>Инвестиционная программа</t>
  </si>
  <si>
    <t>Паспорт инвестиционной программы организации, осуществляющей</t>
  </si>
  <si>
    <t>регулируемые виды деятельности в сфере теплоснабжения</t>
  </si>
  <si>
    <t xml:space="preserve"> (наименование регулируемой организации)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</si>
  <si>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</si>
  <si>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</si>
  <si>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</si>
  <si>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</si>
  <si>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</si>
  <si>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</si>
  <si>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Департамент энергетики и тарифов Ивановской области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</si>
  <si>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</si>
  <si>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153022, г. Иваново ул. Велижская, 8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</si>
  <si>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</si>
  <si>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</si>
  <si>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</si>
  <si>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</si>
  <si>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</si>
  <si>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</si>
  <si>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М.П.</t>
  </si>
  <si>
    <t>N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</si>
  <si>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</si>
  <si>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</si>
  <si>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</si>
  <si>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</si>
  <si>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Основные технические характеристики</t>
  </si>
  <si>
    <t>Год начала реализации</t>
  </si>
  <si>
    <t>Год окончания реализации</t>
  </si>
  <si>
    <t>Наименование и значение показателя</t>
  </si>
  <si>
    <t>Плановые расходы</t>
  </si>
  <si>
    <t>Остаток финансирования</t>
  </si>
  <si>
    <t>Амортизация (стр. 1.1 ФП)</t>
  </si>
  <si>
    <t>Прибыль, направленная на инвестиции (стр. 1.2 ФП)</t>
  </si>
  <si>
    <t>Средства, полученные за счет платы за подключение (стр. 1.3 ФП)</t>
  </si>
  <si>
    <t>Прочие собственные средства (стр. 1.4 ФП)</t>
  </si>
  <si>
    <t>Экономия расходов (стр. 1.5 ФП)</t>
  </si>
  <si>
    <t>Расходы на оплату лизинговых платежей по договору финансовой аренды (лизинга) (стр. 1.6 ФП)</t>
  </si>
  <si>
    <t>Иные собственные средства (стр. 2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</si>
  <si>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</si>
  <si>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 5 ФП)</t>
  </si>
  <si>
    <t>до реализации мероприятия</t>
  </si>
  <si>
    <t>после реализации мероприятия</t>
  </si>
  <si>
    <t>Тепловая сеть</t>
  </si>
  <si>
    <t>Тепловая нагрузка, Гкал/ч</t>
  </si>
  <si>
    <t>в результате реализации мероприятий инвестиционной программы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</si>
  <si>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</si>
  <si>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</si>
  <si>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</si>
  <si>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</si>
  <si>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</si>
  <si>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ПИР</t>
  </si>
  <si>
    <t>СМР</t>
  </si>
  <si>
    <t>6.5</t>
  </si>
  <si>
    <t>7.5</t>
  </si>
  <si>
    <t>10.1</t>
  </si>
  <si>
    <t>10.2</t>
  </si>
  <si>
    <t>10.3</t>
  </si>
  <si>
    <t>10.4</t>
  </si>
  <si>
    <t>10.7</t>
  </si>
  <si>
    <t>10.8</t>
  </si>
  <si>
    <t>10.9</t>
  </si>
  <si>
    <t>10.10</t>
  </si>
  <si>
    <t>10.11</t>
  </si>
  <si>
    <t>10.12</t>
  </si>
  <si>
    <t>10.13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</si>
  <si>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</si>
  <si>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</si>
  <si>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</si>
  <si>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</si>
  <si>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</si>
  <si>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</si>
  <si>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</si>
  <si>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</si>
  <si>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</si>
  <si>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</si>
  <si>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</si>
  <si>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</si>
  <si>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</si>
  <si>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</si>
  <si>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</si>
  <si>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1.3. Увеличение пропускной способности существующих тепловых сетей в целях подключения потребителей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</si>
  <si>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</si>
  <si>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</si>
  <si>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</si>
  <si>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Всего по группе 2</t>
  </si>
  <si>
    <t>Группа 3.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</si>
  <si>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</si>
  <si>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</si>
  <si>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</si>
  <si>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</si>
  <si>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</si>
  <si>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</si>
  <si>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</si>
  <si>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</si>
  <si>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</si>
  <si>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</si>
  <si>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</si>
  <si>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Всего по группе 6</t>
  </si>
  <si>
    <t>ИТОГО по программе</t>
  </si>
  <si>
    <t>(наименование регулируемой организации)</t>
  </si>
  <si>
    <t>Плановые значения</t>
  </si>
  <si>
    <t>в т.ч. по годам реализации</t>
  </si>
  <si>
    <t>Удельный расход электрической энергии на транспортировку теплоносителя</t>
  </si>
  <si>
    <t>Объем присоединяемой тепловой нагрузки новых потребителей</t>
  </si>
  <si>
    <t>Гкал/ч</t>
  </si>
  <si>
    <t>Гкал в год</t>
  </si>
  <si>
    <t>% от полезного отпуска тепловой энергии</t>
  </si>
  <si>
    <t>тонн в год для воды</t>
  </si>
  <si>
    <t>куб. м для пара</t>
  </si>
  <si>
    <t>Производство тепловой энергии</t>
  </si>
  <si>
    <t>2.</t>
  </si>
  <si>
    <t>3.</t>
  </si>
  <si>
    <t>3.1.</t>
  </si>
  <si>
    <t>3.2.</t>
  </si>
  <si>
    <t>3.3.</t>
  </si>
  <si>
    <t>4.</t>
  </si>
  <si>
    <t>5.</t>
  </si>
  <si>
    <t xml:space="preserve">Показатели надежности и энергетической эффективности объектов централизованного теплоснабжения </t>
  </si>
  <si>
    <t>Наименование объекта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</si>
  <si>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</si>
  <si>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Текущее значение</t>
  </si>
  <si>
    <t>Плановое значение</t>
  </si>
  <si>
    <t>Источники финансирования</t>
  </si>
  <si>
    <t>Всего</t>
  </si>
  <si>
    <t>Собственные средства</t>
  </si>
  <si>
    <t>амортизационные отчисления с выделением результатов переоценки основных средств и нематериальных активов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</si>
  <si>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</si>
  <si>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достигнутая в результате реализации мероприятий инвестиционной программы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</si>
  <si>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</si>
  <si>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расходы на уплату лизинговых платежей 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</si>
  <si>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</si>
  <si>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</si>
  <si>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кредиты</t>
  </si>
  <si>
    <t>Прочие источники финансирования</t>
  </si>
  <si>
    <t>Источники возврата вложенных средств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</si>
  <si>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</si>
  <si>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</si>
  <si>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</si>
  <si>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</si>
  <si>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</si>
  <si>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</si>
  <si>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</si>
  <si>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</si>
  <si>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</si>
  <si>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</si>
  <si>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</si>
  <si>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</si>
  <si>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Привлеченные средства на возвратной основе (стр 3 ФП)</t>
  </si>
  <si>
    <t>Финансовый план инвестиционной программы в сфере теплоснабжения</t>
  </si>
  <si>
    <t>По мероприятиям, согласно Формы № 2-ИП ТС</t>
  </si>
  <si>
    <t>в т.ч. по видам деятельности</t>
  </si>
  <si>
    <t>Передача тепловой энергии</t>
  </si>
  <si>
    <t>1.1.</t>
  </si>
  <si>
    <t>1.2.</t>
  </si>
  <si>
    <t>1.3.</t>
  </si>
  <si>
    <t>Экономия расходов</t>
  </si>
  <si>
    <t>1.3.1.</t>
  </si>
  <si>
    <t>1.3.2.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</si>
  <si>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энергосервесного договора (контракта) в размере, определенном по решению регулируемой организации</t>
  </si>
  <si>
    <t>1.4.</t>
  </si>
  <si>
    <t>1.5.</t>
  </si>
  <si>
    <t>Бюджетные средства по каждой системе ццентрализованного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</si>
  <si>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амортизационные отчисления, в том числе:</t>
  </si>
  <si>
    <t>средства, полученные за счет платы за подключение</t>
  </si>
  <si>
    <t>прочие собственные средства, в т.ч. средства от эмиссии ценных бумаг</t>
  </si>
  <si>
    <t>Бюджетное финансирование</t>
  </si>
  <si>
    <t>Средства концедента</t>
  </si>
  <si>
    <t>прибыль, направленная на инвестиции</t>
  </si>
  <si>
    <t>Показатели, характеризующие снижение негативного воздействия на окружающую среду, определяемые в соответствии с законодательством РФ об охране окружающей среды:</t>
  </si>
  <si>
    <t>7.1.</t>
  </si>
  <si>
    <t>Содержание в уходящих газах СО</t>
  </si>
  <si>
    <t>7.2.</t>
  </si>
  <si>
    <t>7.3.</t>
  </si>
  <si>
    <t>Содержание в уходящих газах NOx</t>
  </si>
  <si>
    <t>в соответствии с законодательством РФ об охране окружающей среды</t>
  </si>
  <si>
    <t>Показатели надежности</t>
  </si>
  <si>
    <t>Показатели энергетической эффективности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</si>
  <si>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</si>
  <si>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Удельный расход топлива на производство единицы тепловой энергии, отпускаемой с коллекторов источников тепловой энергии, 
кг у.т./Гкал</t>
  </si>
  <si>
    <r>
      <t>Отношение величины технологических потерь тепловой энергии, теплоносителя к материальной характеристике тепловой сети, 
Гкал/м</t>
    </r>
    <r>
      <rPr>
        <vertAlign val="superscript"/>
        <sz val="9"/>
        <rFont val="Times New Roman"/>
        <family val="1"/>
        <charset val="204"/>
      </rPr>
      <t>2</t>
    </r>
  </si>
  <si>
    <r>
      <t>Отношение величины технологических потерь теплоносителя к материальной характеристике тепловой сети, 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/м</t>
    </r>
    <r>
      <rPr>
        <vertAlign val="superscript"/>
        <sz val="9"/>
        <rFont val="Times New Roman"/>
        <family val="1"/>
        <charset val="204"/>
      </rPr>
      <t>2</t>
    </r>
  </si>
  <si>
    <t>Величина технологических потерь при передаче тепловой энергии, теплоносителя по тепловым сетям, 
Гкал</t>
  </si>
  <si>
    <r>
      <t>Величина технологических потерь при передаче теплоносителя по тепловым сетям, 
м</t>
    </r>
    <r>
      <rPr>
        <vertAlign val="superscript"/>
        <sz val="9"/>
        <rFont val="Times New Roman"/>
        <family val="1"/>
        <charset val="204"/>
      </rPr>
      <t>3</t>
    </r>
  </si>
  <si>
    <t>2.1.</t>
  </si>
  <si>
    <t>3.2.2</t>
  </si>
  <si>
    <t>Расходы на реализацию инвестиционной программы (тыс. руб., без НДС) (с использованием прогнозных индексов цен)</t>
  </si>
  <si>
    <t xml:space="preserve">Расходы на реализацию мероприятий в прогнозных ценах, тыс. руб. без НДС </t>
  </si>
  <si>
    <t>Расшифровка источников финансирования инвестиционной программы, тыс. руб.  Без НДС</t>
  </si>
  <si>
    <t>2.2.</t>
  </si>
  <si>
    <t>Оборудование котельной</t>
  </si>
  <si>
    <t>Форма N 3-ИП ТС</t>
  </si>
  <si>
    <t xml:space="preserve">Плановые значения показателей, достижение которых предусмотрено в результате реализации мероприятий инвестиционной программы </t>
  </si>
  <si>
    <t xml:space="preserve">Фактические значения </t>
  </si>
  <si>
    <t>кВт•ч/м3</t>
  </si>
  <si>
    <t>Удельный расход условного топлива на отпуск с коллекторов единицы тепловой энергии</t>
  </si>
  <si>
    <t>кг.у.т./Гкал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</si>
  <si>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</t>
  </si>
  <si>
    <r>
      <t>Содержание в уходящих газах СО</t>
    </r>
    <r>
      <rPr>
        <vertAlign val="subscript"/>
        <sz val="12"/>
        <rFont val="Times New Roman"/>
        <family val="1"/>
        <charset val="204"/>
      </rPr>
      <t>2</t>
    </r>
  </si>
  <si>
    <t xml:space="preserve">кг.у.т./м3 </t>
  </si>
  <si>
    <t>2</t>
  </si>
  <si>
    <t>10.14</t>
  </si>
  <si>
    <t>10.15</t>
  </si>
  <si>
    <t>10.16</t>
  </si>
  <si>
    <t>10.17</t>
  </si>
  <si>
    <t>10.18</t>
  </si>
  <si>
    <t>5.1</t>
  </si>
  <si>
    <t>5.2</t>
  </si>
  <si>
    <t>3</t>
  </si>
  <si>
    <t>4</t>
  </si>
  <si>
    <t>Авансовый платеж:</t>
  </si>
  <si>
    <t>срок займа</t>
  </si>
  <si>
    <t>год</t>
  </si>
  <si>
    <t>месяц</t>
  </si>
  <si>
    <t>Основной долг, тыс. руб.</t>
  </si>
  <si>
    <t>Начисленные проценты, тыс. руб.</t>
  </si>
  <si>
    <t>Аннуитетный платёж, тыс. руб</t>
  </si>
  <si>
    <t>Сумма платежа, тыс. руб.</t>
  </si>
  <si>
    <t>Стоимость, тыс.руб.</t>
  </si>
  <si>
    <t>Норма амортизации, %</t>
  </si>
  <si>
    <t>Балансовая стоимость ОС на начало периода</t>
  </si>
  <si>
    <t>В т. ч. балансовая стоимость объектов инвестирования на начало периода</t>
  </si>
  <si>
    <t>Начисленная амортизация ОС</t>
  </si>
  <si>
    <t>В т. ч. начисленная амортизация по объектам инвестирования</t>
  </si>
  <si>
    <t>Балансовая стоимость ОС на конец периода</t>
  </si>
  <si>
    <t>В т. ч. балансовая стоимость объектов инвестирования на конец периода</t>
  </si>
  <si>
    <t xml:space="preserve">без ндс </t>
  </si>
  <si>
    <t>Показатель</t>
  </si>
  <si>
    <t>Балансовая стоимость объектов инвестирования на начало периода, тыс.руб. (без НДС)</t>
  </si>
  <si>
    <t>Начисленная амортизация по объектам инвестирования 5 амортизационной группы (СПИ 8 лет), тыс.руб. (без НДС)</t>
  </si>
  <si>
    <t>Балансовая стоимость объектов инвестирования на конец периода, тыс.руб. (без НДС)</t>
  </si>
  <si>
    <t>Ставка налога, %</t>
  </si>
  <si>
    <t>В т.ч. среднегодовая стоимость объектов инвестирования</t>
  </si>
  <si>
    <t>В т.ч. сумма налога на имущество по объектам инвестирования</t>
  </si>
  <si>
    <t>нолог на имущество без НДС</t>
  </si>
  <si>
    <t>займы организаций</t>
  </si>
  <si>
    <t>Форма N 5-ИП ТС</t>
  </si>
  <si>
    <t>№ п/п</t>
  </si>
  <si>
    <t>Наименование мероприятия</t>
  </si>
  <si>
    <t>Описание мероприятия</t>
  </si>
  <si>
    <t>Дата ввода в эксплуатацию</t>
  </si>
  <si>
    <t>Расходы на реализацию мероприятий в прогнозных ценах,</t>
  </si>
  <si>
    <t>тыс. руб.</t>
  </si>
  <si>
    <t>без НДС</t>
  </si>
  <si>
    <t>с НДС</t>
  </si>
  <si>
    <t>31 декабря 2027</t>
  </si>
  <si>
    <t>31 декабря 2028</t>
  </si>
  <si>
    <t>31 декабря 2029</t>
  </si>
  <si>
    <t>Котельная ООО "Тейковская котельная" Ивановская обл., г.Тейково, ул. Песчаная, д.8</t>
  </si>
  <si>
    <t>Котельная ООО "Тейковская котельная" Ивановская обл., г.Тейково, ул. Песчаная, д.10</t>
  </si>
  <si>
    <t>Котельная ООО "Тейковская котельная" Ивановская обл., г.Тейково, ул. Песчаная, д.11</t>
  </si>
  <si>
    <t>Котельная ООО "Тейковская котельная" Ивановская обл., г.Тейково, ул. Песчаная, д.12</t>
  </si>
  <si>
    <t>Котельная ООО "Тейковская котельная" Ивановская обл., г.Тейково, ул. Песчаная, д.13</t>
  </si>
  <si>
    <t>3.1.1</t>
  </si>
  <si>
    <t>3.1.2</t>
  </si>
  <si>
    <t>3.1.3</t>
  </si>
  <si>
    <t>Паропровод</t>
  </si>
  <si>
    <t>надземный</t>
  </si>
  <si>
    <t>Реконструкция системы ХВО г. Тейково, ул. Песчаная, д.8</t>
  </si>
  <si>
    <t>прочие</t>
  </si>
  <si>
    <t>г. Тейково, ул. Песчаная, д.8</t>
  </si>
  <si>
    <t>Профинансировано к 2027 году</t>
  </si>
  <si>
    <t>3.2.3</t>
  </si>
  <si>
    <t>прочие привлеченные средства</t>
  </si>
  <si>
    <t>Паропровод участок №1</t>
  </si>
  <si>
    <t>Паропровод участок №2</t>
  </si>
  <si>
    <t>Паропровод участок №3</t>
  </si>
  <si>
    <t>Реконструкция системы ХВО  (замена фильтра ФИПа I-2.0-0.6 )</t>
  </si>
  <si>
    <t>Общество с ограниченной ответственностью «Тейковская котельная»</t>
  </si>
  <si>
    <t>155040, Ивановская обл., Тейковский р-н, г. Тейково, ул. Песчаная, д. 8.</t>
  </si>
  <si>
    <t>8(906)619-40-17</t>
  </si>
  <si>
    <t>Администрация городского округа Тейково Ивановской области</t>
  </si>
  <si>
    <t>155040, Ивановская область, г. Тейково, пл. Ленина, д. 4</t>
  </si>
  <si>
    <t>ООО "Тейковская котельная"</t>
  </si>
  <si>
    <t>1.1.2</t>
  </si>
  <si>
    <t>1.1.3</t>
  </si>
  <si>
    <t>3.2.4</t>
  </si>
  <si>
    <t>3.2.5</t>
  </si>
  <si>
    <t>1.1.4</t>
  </si>
  <si>
    <t>1.1.5</t>
  </si>
  <si>
    <t>А.В. Дубинчин, Глава городского округа Тейково Ивановской области</t>
  </si>
  <si>
    <t>2027 - 2039 годы</t>
  </si>
  <si>
    <t>в сфере теплоснабжения на 2027-2039 годы</t>
  </si>
  <si>
    <t>2037-2039</t>
  </si>
  <si>
    <t>на 2027-2039 годы</t>
  </si>
  <si>
    <t>37:26:020270:30</t>
  </si>
  <si>
    <t>37:26:020270:43</t>
  </si>
  <si>
    <t>37:26:000000:449</t>
  </si>
  <si>
    <t>Установка системы охранной сигнализации (по периметру котельной по предписанию Росгвардии)</t>
  </si>
  <si>
    <t>Реконструкция паропровода от реки Вязьма (56.849940, 40.552494) до здания бывшего ПТУ (56.848534, 40.554790)</t>
  </si>
  <si>
    <t>Реконструкция паропровода от угла здания печатного цеха (56.850647, 40.550012) до реки Вязьма (56.849940, 40.552494)</t>
  </si>
  <si>
    <t>Реконструкция паропровода от стены здания ЦТП (56.852226, 40.550436) до угла здания печатного цеха (56.850647, 40.550012)</t>
  </si>
  <si>
    <t>Генеральный директор ООО «Тейковская котельная» Коптяков Олег Валентинович</t>
  </si>
  <si>
    <t>Потери тепловой энергии при передаче тепловой энергии по тепловым сетям (реконструируемые участки паропровода)</t>
  </si>
  <si>
    <t>Реконструируемые участки паропровода, в том числе:</t>
  </si>
  <si>
    <t>итого производство</t>
  </si>
  <si>
    <t>итого передача</t>
  </si>
  <si>
    <t>ВСЕГО</t>
  </si>
  <si>
    <t>проверка</t>
  </si>
  <si>
    <t>Реконструкция паропровода с заменой тепловой изоляции. Участок №1</t>
  </si>
  <si>
    <t>Реконструкция паропровода с заменой тепловой изоляции. Участок №2</t>
  </si>
  <si>
    <t>Реконструкция паропровода с заменой тепловой изоляции. Участок №3</t>
  </si>
  <si>
    <t>Потери теплоносителя при передаче тепловой энергии по тепловым сетям (реконструируемые участки паропровода), в том числе:</t>
  </si>
  <si>
    <t>01 января 2027</t>
  </si>
  <si>
    <t>01 января 2028</t>
  </si>
  <si>
    <t>01 января 2029</t>
  </si>
  <si>
    <t>НДС, 22%</t>
  </si>
  <si>
    <t>фильтр</t>
  </si>
  <si>
    <t>Тело займа</t>
  </si>
  <si>
    <t>амортиз существ</t>
  </si>
  <si>
    <t>ТЭ</t>
  </si>
  <si>
    <t>ХВО</t>
  </si>
  <si>
    <t>1.1.6</t>
  </si>
  <si>
    <t>1.1.7</t>
  </si>
  <si>
    <t>Существующая амортизация ХВО</t>
  </si>
  <si>
    <t>Существующая амортизация ТЭ</t>
  </si>
  <si>
    <t>возврат тела займа</t>
  </si>
  <si>
    <t>амортиз с ИП</t>
  </si>
  <si>
    <t>амортизация (прямое финансирование)</t>
  </si>
  <si>
    <t>амортизация (источник возврата)</t>
  </si>
  <si>
    <t>Департамента энергетики и тарифов Ивановской области</t>
  </si>
  <si>
    <t>Форма № 1-ИП ТС</t>
  </si>
  <si>
    <t>Форма № 2-ИП ТС</t>
  </si>
  <si>
    <t>Форма № 4-ИП ТС</t>
  </si>
  <si>
    <t>Тел./факс: +7 (49343) 4-02-02</t>
  </si>
  <si>
    <t>det@ivreg.ru,  +7 (4932) 93-85-93</t>
  </si>
  <si>
    <t>И.о. директора  Департамента энергетики и тарифов Ивановской области Бугаева С.Е.</t>
  </si>
  <si>
    <t>Приложение 1 к протоколу заседания Правления</t>
  </si>
  <si>
    <t>от 26.06.2026 № 21/1</t>
  </si>
  <si>
    <t xml:space="preserve">Приложение 2 к протоколу заседания Правления  Департамента энергетики </t>
  </si>
  <si>
    <t>и тарифов Ивановской области от 26.06.2026 № 21/1</t>
  </si>
  <si>
    <t xml:space="preserve">Приложение 3 к протоколу заседания Правления Департамента энергетики </t>
  </si>
  <si>
    <t xml:space="preserve">Приложение 4 к протоколу заседания Правления Департамента энергетики </t>
  </si>
  <si>
    <t xml:space="preserve">Приложение 5 к протоколу заседания Правления Департамента энергетики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</si>
</sst>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00"/>
    <numFmt numFmtId="166" formatCode="0.0"/>
    <numFmt numFmtId="167" formatCode="0.000"/>
    <numFmt numFmtId="168" formatCode="_-* #,##0.00&quot;р.&quot;_-;\-* #,##0.00&quot;р.&quot;_-;_-* &quot;-&quot;??&quot;р.&quot;_-;_-@_-"/>
    <numFmt numFmtId="169" formatCode="0.0000"/>
    <numFmt numFmtId="170" formatCode="0.000000"/>
    <numFmt numFmtId="171" formatCode="_-* #,##0\ _₽_-;\-* #,##0\ _₽_-;_-* &quot;-&quot;??\ _₽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50"/>
      <name val="Arial Cyr"/>
      <charset val="204"/>
    </font>
    <font>
      <sz val="10"/>
      <color indexed="10"/>
      <name val="Arial Cyr"/>
      <charset val="204"/>
    </font>
    <font>
      <b/>
      <sz val="10"/>
      <color indexed="8"/>
      <name val="Calibri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0"/>
      <name val="Arial"/>
      <family val="2"/>
      <charset val="204"/>
    </font>
    <font>
      <sz val="9"/>
      <color indexed="12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7.5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2"/>
      <color indexed="4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3" fillId="0" borderId="0"/>
    <xf numFmtId="0" fontId="45" fillId="0" borderId="0"/>
    <xf numFmtId="0" fontId="45" fillId="0" borderId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0" xfId="0" applyNumberFormat="1" applyBorder="1"/>
    <xf numFmtId="165" fontId="0" fillId="0" borderId="0" xfId="0" applyNumberFormat="1"/>
    <xf numFmtId="0" fontId="4" fillId="2" borderId="0" xfId="0" applyFont="1" applyFill="1"/>
    <xf numFmtId="0" fontId="4" fillId="0" borderId="0" xfId="0" applyFont="1" applyFill="1"/>
    <xf numFmtId="4" fontId="4" fillId="2" borderId="0" xfId="0" applyNumberFormat="1" applyFont="1" applyFill="1"/>
    <xf numFmtId="0" fontId="7" fillId="2" borderId="0" xfId="0" applyFont="1" applyFill="1"/>
    <xf numFmtId="0" fontId="6" fillId="0" borderId="1" xfId="0" applyFont="1" applyFill="1" applyBorder="1" applyAlignment="1">
      <alignment horizontal="center" vertical="center" textRotation="90" wrapText="1"/>
    </xf>
    <xf numFmtId="49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textRotation="90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textRotation="90"/>
    </xf>
    <xf numFmtId="166" fontId="6" fillId="0" borderId="0" xfId="0" applyNumberFormat="1" applyFont="1" applyFill="1" applyBorder="1" applyAlignment="1">
      <alignment horizontal="center" vertical="center" textRotation="90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Alignment="1">
      <alignment horizontal="right"/>
    </xf>
    <xf numFmtId="0" fontId="3" fillId="0" borderId="0" xfId="2" applyFont="1"/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0" fontId="3" fillId="0" borderId="1" xfId="5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/>
    <xf numFmtId="168" fontId="10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168" fontId="0" fillId="0" borderId="1" xfId="0" applyNumberFormat="1" applyFont="1" applyBorder="1" applyAlignment="1">
      <alignment horizontal="right"/>
    </xf>
    <xf numFmtId="168" fontId="10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168" fontId="0" fillId="0" borderId="1" xfId="0" applyNumberFormat="1" applyFont="1" applyFill="1" applyBorder="1" applyAlignment="1">
      <alignment horizontal="right"/>
    </xf>
    <xf numFmtId="168" fontId="10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168" fontId="0" fillId="5" borderId="1" xfId="0" applyNumberFormat="1" applyFont="1" applyFill="1" applyBorder="1" applyAlignment="1">
      <alignment horizontal="right"/>
    </xf>
    <xf numFmtId="168" fontId="0" fillId="5" borderId="1" xfId="0" applyNumberFormat="1" applyFill="1" applyBorder="1" applyAlignment="1">
      <alignment horizontal="right"/>
    </xf>
    <xf numFmtId="165" fontId="0" fillId="6" borderId="1" xfId="0" applyNumberFormat="1" applyFill="1" applyBorder="1"/>
    <xf numFmtId="165" fontId="0" fillId="0" borderId="1" xfId="0" applyNumberFormat="1" applyFill="1" applyBorder="1"/>
    <xf numFmtId="165" fontId="0" fillId="5" borderId="1" xfId="0" applyNumberFormat="1" applyFill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justify" vertical="top" wrapText="1"/>
    </xf>
    <xf numFmtId="167" fontId="21" fillId="0" borderId="1" xfId="0" applyNumberFormat="1" applyFont="1" applyBorder="1" applyAlignment="1">
      <alignment horizontal="left" vertical="center"/>
    </xf>
    <xf numFmtId="169" fontId="22" fillId="0" borderId="3" xfId="0" applyNumberFormat="1" applyFont="1" applyBorder="1" applyAlignment="1">
      <alignment vertical="center"/>
    </xf>
    <xf numFmtId="167" fontId="23" fillId="0" borderId="0" xfId="0" applyNumberFormat="1" applyFont="1" applyAlignment="1">
      <alignment vertical="center"/>
    </xf>
    <xf numFmtId="0" fontId="0" fillId="7" borderId="0" xfId="0" applyFill="1" applyAlignment="1">
      <alignment vertical="center"/>
    </xf>
    <xf numFmtId="167" fontId="0" fillId="0" borderId="0" xfId="0" applyNumberFormat="1" applyFont="1" applyAlignment="1">
      <alignment vertical="center"/>
    </xf>
    <xf numFmtId="170" fontId="21" fillId="0" borderId="1" xfId="0" applyNumberFormat="1" applyFont="1" applyBorder="1" applyAlignment="1">
      <alignment horizontal="left" vertical="center"/>
    </xf>
    <xf numFmtId="169" fontId="24" fillId="0" borderId="1" xfId="0" applyNumberFormat="1" applyFont="1" applyBorder="1" applyAlignment="1">
      <alignment horizontal="left" vertical="center"/>
    </xf>
    <xf numFmtId="167" fontId="0" fillId="0" borderId="0" xfId="0" applyNumberFormat="1" applyAlignment="1">
      <alignment vertical="center"/>
    </xf>
    <xf numFmtId="0" fontId="19" fillId="0" borderId="0" xfId="0" applyFont="1" applyAlignment="1">
      <alignment horizontal="left" vertical="center"/>
    </xf>
    <xf numFmtId="0" fontId="25" fillId="2" borderId="4" xfId="0" applyFont="1" applyFill="1" applyBorder="1"/>
    <xf numFmtId="0" fontId="25" fillId="2" borderId="5" xfId="0" applyFont="1" applyFill="1" applyBorder="1"/>
    <xf numFmtId="0" fontId="25" fillId="2" borderId="6" xfId="0" applyFont="1" applyFill="1" applyBorder="1"/>
    <xf numFmtId="0" fontId="25" fillId="2" borderId="1" xfId="0" applyFont="1" applyFill="1" applyBorder="1"/>
    <xf numFmtId="2" fontId="25" fillId="5" borderId="1" xfId="0" applyNumberFormat="1" applyFont="1" applyFill="1" applyBorder="1"/>
    <xf numFmtId="167" fontId="25" fillId="2" borderId="1" xfId="0" applyNumberFormat="1" applyFont="1" applyFill="1" applyBorder="1"/>
    <xf numFmtId="0" fontId="26" fillId="2" borderId="6" xfId="0" applyFont="1" applyFill="1" applyBorder="1"/>
    <xf numFmtId="0" fontId="26" fillId="2" borderId="1" xfId="0" applyFont="1" applyFill="1" applyBorder="1"/>
    <xf numFmtId="2" fontId="26" fillId="5" borderId="1" xfId="0" applyNumberFormat="1" applyFont="1" applyFill="1" applyBorder="1"/>
    <xf numFmtId="167" fontId="26" fillId="5" borderId="1" xfId="0" applyNumberFormat="1" applyFont="1" applyFill="1" applyBorder="1"/>
    <xf numFmtId="0" fontId="25" fillId="2" borderId="6" xfId="0" applyFont="1" applyFill="1" applyBorder="1" applyAlignment="1">
      <alignment horizontal="left"/>
    </xf>
    <xf numFmtId="2" fontId="25" fillId="0" borderId="1" xfId="0" applyNumberFormat="1" applyFont="1" applyFill="1" applyBorder="1"/>
    <xf numFmtId="167" fontId="27" fillId="0" borderId="1" xfId="0" applyNumberFormat="1" applyFont="1" applyFill="1" applyBorder="1"/>
    <xf numFmtId="2" fontId="25" fillId="2" borderId="1" xfId="0" applyNumberFormat="1" applyFont="1" applyFill="1" applyBorder="1"/>
    <xf numFmtId="167" fontId="25" fillId="2" borderId="7" xfId="0" applyNumberFormat="1" applyFont="1" applyFill="1" applyBorder="1"/>
    <xf numFmtId="2" fontId="26" fillId="2" borderId="1" xfId="0" applyNumberFormat="1" applyFont="1" applyFill="1" applyBorder="1"/>
    <xf numFmtId="167" fontId="28" fillId="2" borderId="1" xfId="0" applyNumberFormat="1" applyFont="1" applyFill="1" applyBorder="1"/>
    <xf numFmtId="167" fontId="26" fillId="2" borderId="1" xfId="0" applyNumberFormat="1" applyFont="1" applyFill="1" applyBorder="1"/>
    <xf numFmtId="0" fontId="25" fillId="2" borderId="0" xfId="0" applyFont="1" applyFill="1"/>
    <xf numFmtId="0" fontId="25" fillId="8" borderId="0" xfId="0" applyFont="1" applyFill="1"/>
    <xf numFmtId="0" fontId="0" fillId="2" borderId="0" xfId="0" applyFill="1" applyAlignment="1">
      <alignment vertical="center"/>
    </xf>
    <xf numFmtId="0" fontId="5" fillId="2" borderId="8" xfId="0" applyFont="1" applyFill="1" applyBorder="1" applyAlignment="1">
      <alignment horizontal="center" vertical="top" wrapText="1"/>
    </xf>
    <xf numFmtId="167" fontId="29" fillId="0" borderId="9" xfId="0" applyNumberFormat="1" applyFont="1" applyBorder="1" applyAlignment="1">
      <alignment horizontal="right" wrapText="1"/>
    </xf>
    <xf numFmtId="167" fontId="0" fillId="2" borderId="0" xfId="0" applyNumberForma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1" fillId="2" borderId="1" xfId="0" applyFont="1" applyFill="1" applyBorder="1" applyAlignment="1">
      <alignment horizontal="center" vertical="center" wrapText="1"/>
    </xf>
    <xf numFmtId="165" fontId="0" fillId="4" borderId="10" xfId="0" applyNumberForma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Fill="1" applyAlignment="1"/>
    <xf numFmtId="0" fontId="7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 wrapText="1"/>
    </xf>
    <xf numFmtId="0" fontId="33" fillId="0" borderId="0" xfId="0" applyFont="1"/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3" fillId="0" borderId="0" xfId="0" applyFont="1" applyFill="1"/>
    <xf numFmtId="0" fontId="3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4" fillId="0" borderId="0" xfId="0" applyNumberFormat="1" applyFont="1" applyFill="1"/>
    <xf numFmtId="0" fontId="3" fillId="0" borderId="0" xfId="0" applyFont="1" applyFill="1" applyAlignment="1">
      <alignment horizontal="right"/>
    </xf>
    <xf numFmtId="0" fontId="37" fillId="0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0" fontId="34" fillId="2" borderId="0" xfId="0" applyFont="1" applyFill="1"/>
    <xf numFmtId="0" fontId="34" fillId="0" borderId="0" xfId="0" applyFont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2" borderId="1" xfId="0" applyFont="1" applyFill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0" fontId="39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2" fontId="4" fillId="2" borderId="0" xfId="0" applyNumberFormat="1" applyFont="1" applyFill="1"/>
    <xf numFmtId="2" fontId="40" fillId="2" borderId="0" xfId="0" applyNumberFormat="1" applyFont="1" applyFill="1"/>
    <xf numFmtId="0" fontId="43" fillId="0" borderId="1" xfId="0" applyFont="1" applyBorder="1" applyAlignment="1">
      <alignment horizontal="center" vertical="center" wrapText="1"/>
    </xf>
    <xf numFmtId="17" fontId="4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67" fontId="21" fillId="0" borderId="3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2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65" fontId="44" fillId="0" borderId="1" xfId="0" applyNumberFormat="1" applyFont="1" applyFill="1" applyBorder="1" applyAlignment="1">
      <alignment horizontal="center" vertical="center" wrapText="1"/>
    </xf>
    <xf numFmtId="166" fontId="34" fillId="0" borderId="0" xfId="0" applyNumberFormat="1" applyFont="1" applyFill="1"/>
    <xf numFmtId="166" fontId="37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46" fillId="8" borderId="1" xfId="0" applyNumberFormat="1" applyFont="1" applyFill="1" applyBorder="1" applyAlignment="1">
      <alignment horizontal="center" wrapText="1"/>
    </xf>
    <xf numFmtId="165" fontId="47" fillId="0" borderId="1" xfId="0" applyNumberFormat="1" applyFont="1" applyBorder="1"/>
    <xf numFmtId="165" fontId="48" fillId="0" borderId="1" xfId="0" applyNumberFormat="1" applyFont="1" applyBorder="1"/>
    <xf numFmtId="2" fontId="30" fillId="0" borderId="0" xfId="0" applyNumberFormat="1" applyFont="1"/>
    <xf numFmtId="171" fontId="0" fillId="0" borderId="0" xfId="0" applyNumberFormat="1" applyBorder="1"/>
    <xf numFmtId="167" fontId="0" fillId="0" borderId="0" xfId="0" applyNumberFormat="1"/>
    <xf numFmtId="0" fontId="48" fillId="0" borderId="0" xfId="0" applyFont="1"/>
    <xf numFmtId="164" fontId="49" fillId="0" borderId="0" xfId="0" applyNumberFormat="1" applyFont="1"/>
    <xf numFmtId="167" fontId="48" fillId="0" borderId="0" xfId="0" applyNumberFormat="1" applyFont="1"/>
    <xf numFmtId="164" fontId="48" fillId="9" borderId="0" xfId="0" applyNumberFormat="1" applyFont="1" applyFill="1"/>
    <xf numFmtId="165" fontId="48" fillId="0" borderId="0" xfId="0" applyNumberFormat="1" applyFont="1"/>
    <xf numFmtId="164" fontId="48" fillId="0" borderId="0" xfId="0" applyNumberFormat="1" applyFont="1" applyBorder="1"/>
    <xf numFmtId="49" fontId="42" fillId="0" borderId="1" xfId="0" applyNumberFormat="1" applyFont="1" applyBorder="1" applyAlignment="1">
      <alignment horizontal="center" vertical="center"/>
    </xf>
    <xf numFmtId="167" fontId="19" fillId="0" borderId="0" xfId="0" applyNumberFormat="1" applyFont="1" applyAlignment="1">
      <alignment horizontal="left" vertical="center"/>
    </xf>
    <xf numFmtId="0" fontId="5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7" borderId="0" xfId="0" applyNumberFormat="1" applyFill="1" applyAlignment="1">
      <alignment vertical="center"/>
    </xf>
    <xf numFmtId="165" fontId="3" fillId="0" borderId="0" xfId="0" applyNumberFormat="1" applyFont="1"/>
    <xf numFmtId="49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 indent="1"/>
    </xf>
    <xf numFmtId="165" fontId="3" fillId="10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165" fontId="5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4" fillId="2" borderId="0" xfId="0" applyFont="1" applyFill="1" applyBorder="1" applyAlignment="1"/>
    <xf numFmtId="0" fontId="4" fillId="0" borderId="0" xfId="0" applyFont="1" applyAlignment="1">
      <alignment horizontal="right"/>
    </xf>
    <xf numFmtId="0" fontId="38" fillId="2" borderId="0" xfId="0" applyFont="1" applyFill="1" applyAlignment="1">
      <alignment vertical="center"/>
    </xf>
    <xf numFmtId="0" fontId="38" fillId="2" borderId="0" xfId="0" applyFont="1" applyFill="1" applyBorder="1" applyAlignment="1">
      <alignment vertical="center"/>
    </xf>
    <xf numFmtId="0" fontId="55" fillId="0" borderId="1" xfId="6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wrapText="1"/>
    </xf>
    <xf numFmtId="0" fontId="4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Alignment="1"/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2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10" xfId="1" xr:uid="{00000000-0005-0000-0000-000001000000}"/>
    <cellStyle name="Обычный 10 2 2" xfId="2" xr:uid="{00000000-0005-0000-0000-000002000000}"/>
    <cellStyle name="Обычный 2" xfId="3" xr:uid="{00000000-0005-0000-0000-000003000000}"/>
    <cellStyle name="Обычный 6" xfId="4" xr:uid="{00000000-0005-0000-0000-000004000000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80;&#1103;\Downloads\&#1054;&#1054;&#1054;%20&#1058;&#1077;&#1081;&#1082;&#1086;&#1074;&#1089;&#1082;&#1072;&#1103;%20&#1082;&#1086;&#1090;&#1077;&#1083;&#1100;&#1085;&#1072;&#1103;_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 по п.43"/>
      <sheetName val="амортиз по ИП"/>
    </sheetNames>
    <sheetDataSet>
      <sheetData sheetId="0">
        <row r="133">
          <cell r="BL133">
            <v>709295.64457211085</v>
          </cell>
          <cell r="BQ133">
            <v>709295.64457211085</v>
          </cell>
          <cell r="BV133">
            <v>709295.64457211085</v>
          </cell>
          <cell r="CA133">
            <v>692654.87810152269</v>
          </cell>
          <cell r="CF133">
            <v>584290.67668975797</v>
          </cell>
          <cell r="CK133">
            <v>481090.31433681678</v>
          </cell>
          <cell r="CP133">
            <v>481090.31433681678</v>
          </cell>
          <cell r="CU133">
            <v>370086.51375830465</v>
          </cell>
          <cell r="CZ133">
            <v>309006.06427896552</v>
          </cell>
          <cell r="DE133">
            <v>309006.06427896552</v>
          </cell>
          <cell r="DJ133">
            <v>236089.53427896567</v>
          </cell>
          <cell r="DO133">
            <v>134006.0642789655</v>
          </cell>
        </row>
        <row r="134">
          <cell r="BL134">
            <v>207579.44984992722</v>
          </cell>
          <cell r="BQ134">
            <v>207579.44984992722</v>
          </cell>
          <cell r="BV134">
            <v>174527.19984992722</v>
          </cell>
          <cell r="CA134">
            <v>171522.44984992722</v>
          </cell>
          <cell r="CF134">
            <v>167809.58984992723</v>
          </cell>
          <cell r="CK134">
            <v>156671.02127849864</v>
          </cell>
          <cell r="CP134">
            <v>156671.02127849864</v>
          </cell>
          <cell r="CU134">
            <v>156671.02127849864</v>
          </cell>
          <cell r="CZ134">
            <v>156671.02127849864</v>
          </cell>
          <cell r="DE134">
            <v>156671.02127849864</v>
          </cell>
          <cell r="DJ134">
            <v>156671.02127849864</v>
          </cell>
          <cell r="DO134">
            <v>156671.02127849864</v>
          </cell>
        </row>
        <row r="138">
          <cell r="BG138">
            <v>963.91856714410676</v>
          </cell>
          <cell r="BL138">
            <v>1154.0989859149679</v>
          </cell>
          <cell r="BQ138">
            <v>1370.6763309149678</v>
          </cell>
          <cell r="BV138">
            <v>1595.8607239149678</v>
          </cell>
          <cell r="CA138">
            <v>1579.2199574443798</v>
          </cell>
          <cell r="CF138">
            <v>1470.8557560326151</v>
          </cell>
          <cell r="CK138">
            <v>1367.6553936796738</v>
          </cell>
          <cell r="CP138">
            <v>1367.6553936796738</v>
          </cell>
          <cell r="CU138">
            <v>1020.0187127583047</v>
          </cell>
          <cell r="CZ138">
            <v>958.93826327896556</v>
          </cell>
          <cell r="DE138">
            <v>958.93826327896556</v>
          </cell>
          <cell r="DJ138">
            <v>677.85127227896567</v>
          </cell>
          <cell r="DO138">
            <v>359.19045727896548</v>
          </cell>
        </row>
        <row r="139">
          <cell r="BG139">
            <v>213.00452021881011</v>
          </cell>
          <cell r="BL139">
            <v>326.07125288992722</v>
          </cell>
          <cell r="BQ139">
            <v>326.07125288992722</v>
          </cell>
          <cell r="BV139">
            <v>293.01900288992726</v>
          </cell>
          <cell r="CA139">
            <v>290.01425288992721</v>
          </cell>
          <cell r="CF139">
            <v>286.30139288992723</v>
          </cell>
          <cell r="CK139">
            <v>156.67102127849864</v>
          </cell>
          <cell r="CP139">
            <v>156.67102127849864</v>
          </cell>
          <cell r="CU139">
            <v>156.67102127849864</v>
          </cell>
          <cell r="CZ139">
            <v>156.67102127849864</v>
          </cell>
          <cell r="DE139">
            <v>156.67102127849864</v>
          </cell>
          <cell r="DJ139">
            <v>156.67102127849864</v>
          </cell>
          <cell r="DO139">
            <v>156.67102127849864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et@ivreg.ru,%20%20+7%20(4932)%2093-85-93" TargetMode="External"/><Relationship Id="rId1" Type="http://schemas.openxmlformats.org/officeDocument/2006/relationships/hyperlink" Target="mailto:det@ivreg.ru%20+7%20(4932)%2093-85-9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2"/>
  <sheetViews>
    <sheetView topLeftCell="B10" workbookViewId="0">
      <selection activeCell="I12" sqref="I12"/>
    </sheetView>
  </sheetViews>
  <sheetFormatPr defaultColWidth="18.42578125" defaultRowHeight="18.75" customHeight="1" x14ac:dyDescent="0.25"/>
  <cols>
    <col min="1" max="1" width="6.5703125" customWidth="1"/>
    <col min="2" max="2" width="58" customWidth="1"/>
    <col min="3" max="3" width="33.5703125" hidden="1" customWidth="1"/>
  </cols>
  <sheetData>
    <row r="3" spans="1:8" ht="18.75" customHeight="1" x14ac:dyDescent="0.25">
      <c r="A3" s="242" t="s">
        <v>255</v>
      </c>
      <c r="B3" s="243" t="s">
        <v>256</v>
      </c>
      <c r="C3" s="243" t="s">
        <v>257</v>
      </c>
      <c r="D3" s="242" t="s">
        <v>45</v>
      </c>
      <c r="E3" s="242" t="s">
        <v>258</v>
      </c>
      <c r="F3" s="242" t="s">
        <v>259</v>
      </c>
      <c r="G3" s="242"/>
      <c r="H3" s="242"/>
    </row>
    <row r="4" spans="1:8" ht="18.75" customHeight="1" x14ac:dyDescent="0.25">
      <c r="A4" s="242"/>
      <c r="B4" s="243"/>
      <c r="C4" s="243"/>
      <c r="D4" s="242"/>
      <c r="E4" s="242"/>
      <c r="F4" s="242" t="s">
        <v>260</v>
      </c>
      <c r="G4" s="242"/>
      <c r="H4" s="242"/>
    </row>
    <row r="5" spans="1:8" ht="18.75" customHeight="1" x14ac:dyDescent="0.25">
      <c r="A5" s="242"/>
      <c r="B5" s="243"/>
      <c r="C5" s="243"/>
      <c r="D5" s="242"/>
      <c r="E5" s="242"/>
      <c r="F5" s="242" t="s">
        <v>261</v>
      </c>
      <c r="G5" s="242" t="s">
        <v>324</v>
      </c>
      <c r="H5" s="242" t="s">
        <v>262</v>
      </c>
    </row>
    <row r="6" spans="1:8" ht="18.75" customHeight="1" x14ac:dyDescent="0.25">
      <c r="A6" s="242"/>
      <c r="B6" s="243"/>
      <c r="C6" s="243"/>
      <c r="D6" s="242"/>
      <c r="E6" s="242"/>
      <c r="F6" s="242"/>
      <c r="G6" s="242"/>
      <c r="H6" s="242"/>
    </row>
    <row r="7" spans="1:8" ht="87" customHeight="1" x14ac:dyDescent="0.25">
      <c r="A7" s="43">
        <v>1</v>
      </c>
      <c r="B7" s="171" t="s">
        <v>306</v>
      </c>
      <c r="C7" s="169" t="s">
        <v>266</v>
      </c>
      <c r="D7" s="200" t="s">
        <v>321</v>
      </c>
      <c r="E7" s="170" t="s">
        <v>263</v>
      </c>
      <c r="F7" s="188">
        <f>1592.72131*1.04</f>
        <v>1656.4301624</v>
      </c>
      <c r="G7" s="188">
        <v>364.41500000000002</v>
      </c>
      <c r="H7" s="189">
        <f>F7*1.22</f>
        <v>2020.8447981279999</v>
      </c>
    </row>
    <row r="8" spans="1:8" ht="63.75" customHeight="1" x14ac:dyDescent="0.25">
      <c r="A8" s="43">
        <v>2</v>
      </c>
      <c r="B8" s="171" t="s">
        <v>285</v>
      </c>
      <c r="C8" s="169" t="s">
        <v>267</v>
      </c>
      <c r="D8" s="200" t="s">
        <v>321</v>
      </c>
      <c r="E8" s="170" t="s">
        <v>263</v>
      </c>
      <c r="F8" s="188">
        <f>569.67213*1.04</f>
        <v>592.45901520000007</v>
      </c>
      <c r="G8" s="188">
        <v>130.34098334400005</v>
      </c>
      <c r="H8" s="190">
        <f>F8*1.22</f>
        <v>722.79999854400012</v>
      </c>
    </row>
    <row r="9" spans="1:8" ht="27" customHeight="1" x14ac:dyDescent="0.25">
      <c r="A9" s="43">
        <v>3</v>
      </c>
      <c r="B9" s="171" t="s">
        <v>317</v>
      </c>
      <c r="C9" s="169" t="s">
        <v>268</v>
      </c>
      <c r="D9" s="200" t="s">
        <v>321</v>
      </c>
      <c r="E9" s="170" t="s">
        <v>263</v>
      </c>
      <c r="F9" s="45">
        <v>2081.7046099999998</v>
      </c>
      <c r="G9" s="45">
        <f t="shared" ref="G9:G11" si="0">H9-F9</f>
        <v>457.97502000000031</v>
      </c>
      <c r="H9" s="190">
        <v>2539.6796300000001</v>
      </c>
    </row>
    <row r="10" spans="1:8" ht="29.25" customHeight="1" x14ac:dyDescent="0.25">
      <c r="A10" s="43">
        <v>4</v>
      </c>
      <c r="B10" s="171" t="s">
        <v>318</v>
      </c>
      <c r="C10" s="169" t="s">
        <v>269</v>
      </c>
      <c r="D10" s="200" t="s">
        <v>322</v>
      </c>
      <c r="E10" s="170" t="s">
        <v>264</v>
      </c>
      <c r="F10" s="45">
        <v>2165.7734500000001</v>
      </c>
      <c r="G10" s="45">
        <f t="shared" si="0"/>
        <v>476.47015999999985</v>
      </c>
      <c r="H10" s="190">
        <v>2642.24361</v>
      </c>
    </row>
    <row r="11" spans="1:8" ht="30.75" customHeight="1" x14ac:dyDescent="0.25">
      <c r="A11" s="43">
        <v>5</v>
      </c>
      <c r="B11" s="171" t="s">
        <v>319</v>
      </c>
      <c r="C11" s="169" t="s">
        <v>270</v>
      </c>
      <c r="D11" s="200" t="s">
        <v>323</v>
      </c>
      <c r="E11" s="170" t="s">
        <v>265</v>
      </c>
      <c r="F11" s="45">
        <v>2251.84393</v>
      </c>
      <c r="G11" s="45">
        <f t="shared" si="0"/>
        <v>495.4056700000001</v>
      </c>
      <c r="H11" s="190">
        <v>2747.2496000000001</v>
      </c>
    </row>
    <row r="12" spans="1:8" ht="18.75" customHeight="1" x14ac:dyDescent="0.25">
      <c r="A12" s="43">
        <v>6</v>
      </c>
      <c r="B12" s="181" t="s">
        <v>0</v>
      </c>
      <c r="C12" s="43"/>
      <c r="D12" s="43"/>
      <c r="E12" s="43"/>
      <c r="F12" s="45">
        <f>SUM(F7:F11)</f>
        <v>8748.2111675999986</v>
      </c>
      <c r="G12" s="45">
        <f>SUM(G7:G11)</f>
        <v>1924.6068333440003</v>
      </c>
      <c r="H12" s="45">
        <f>SUM(H7:H11)</f>
        <v>10672.817636672</v>
      </c>
    </row>
  </sheetData>
  <mergeCells count="10">
    <mergeCell ref="A3:A6"/>
    <mergeCell ref="B3:B6"/>
    <mergeCell ref="C3:C6"/>
    <mergeCell ref="D3:D6"/>
    <mergeCell ref="E3:E6"/>
    <mergeCell ref="F4:H4"/>
    <mergeCell ref="F5:F6"/>
    <mergeCell ref="G5:G6"/>
    <mergeCell ref="H5:H6"/>
    <mergeCell ref="F3:H3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5"/>
  <sheetViews>
    <sheetView zoomScale="63" zoomScaleNormal="63" workbookViewId="0">
      <selection activeCell="C13" sqref="C13:D13"/>
    </sheetView>
  </sheetViews>
  <sheetFormatPr defaultColWidth="9.140625" defaultRowHeight="15" x14ac:dyDescent="0.25"/>
  <cols>
    <col min="1" max="1" width="10.5703125" style="165" customWidth="1"/>
    <col min="2" max="2" width="38.42578125" style="18" customWidth="1"/>
    <col min="3" max="3" width="14.7109375" style="18" customWidth="1"/>
    <col min="4" max="4" width="15.42578125" style="18" customWidth="1"/>
    <col min="5" max="5" width="15.85546875" style="18" customWidth="1"/>
    <col min="6" max="6" width="15.140625" style="18" customWidth="1"/>
    <col min="7" max="20" width="13.7109375" style="18" customWidth="1"/>
    <col min="21" max="28" width="13.7109375" style="18" hidden="1" customWidth="1"/>
    <col min="29" max="29" width="13.7109375" style="115" customWidth="1"/>
    <col min="30" max="31" width="9.140625" style="19"/>
    <col min="32" max="16384" width="9.140625" style="18"/>
  </cols>
  <sheetData>
    <row r="1" spans="1:31" ht="20.25" customHeight="1" x14ac:dyDescent="0.25">
      <c r="A1" s="141"/>
      <c r="B1" s="106"/>
      <c r="C1" s="106"/>
      <c r="D1" s="106"/>
      <c r="E1" s="106"/>
      <c r="F1" s="106"/>
      <c r="G1" s="106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38" t="s">
        <v>254</v>
      </c>
    </row>
    <row r="2" spans="1:31" ht="15.75" x14ac:dyDescent="0.25">
      <c r="A2" s="141"/>
      <c r="B2" s="106"/>
      <c r="C2" s="106"/>
      <c r="D2" s="106"/>
      <c r="E2" s="106"/>
      <c r="F2" s="106"/>
      <c r="G2" s="10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</row>
    <row r="3" spans="1:31" s="144" customFormat="1" ht="18.75" x14ac:dyDescent="0.25">
      <c r="A3" s="291" t="s">
        <v>167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143"/>
      <c r="AE3" s="143"/>
    </row>
    <row r="4" spans="1:31" s="144" customFormat="1" ht="18.75" x14ac:dyDescent="0.25">
      <c r="A4" s="295" t="str">
        <f>'№1 ИП-ТС'!A8:B8</f>
        <v>ООО "Тейковская котельная"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143"/>
      <c r="AE4" s="143"/>
    </row>
    <row r="5" spans="1:31" s="144" customFormat="1" ht="18.75" x14ac:dyDescent="0.25">
      <c r="A5" s="295" t="s">
        <v>302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143"/>
      <c r="AE5" s="143"/>
    </row>
    <row r="6" spans="1:31" s="144" customFormat="1" ht="18.75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208"/>
      <c r="AD6" s="143"/>
      <c r="AE6" s="143"/>
    </row>
    <row r="7" spans="1:31" ht="15" customHeight="1" x14ac:dyDescent="0.25">
      <c r="A7" s="292" t="s">
        <v>39</v>
      </c>
      <c r="B7" s="292" t="s">
        <v>141</v>
      </c>
      <c r="C7" s="289" t="s">
        <v>204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86" t="s">
        <v>168</v>
      </c>
    </row>
    <row r="8" spans="1:31" ht="29.25" customHeight="1" x14ac:dyDescent="0.25">
      <c r="A8" s="292"/>
      <c r="B8" s="292"/>
      <c r="C8" s="286" t="s">
        <v>142</v>
      </c>
      <c r="D8" s="293" t="s">
        <v>169</v>
      </c>
      <c r="E8" s="294"/>
      <c r="F8" s="286" t="s">
        <v>142</v>
      </c>
      <c r="G8" s="286" t="s">
        <v>279</v>
      </c>
      <c r="H8" s="286">
        <v>2027</v>
      </c>
      <c r="I8" s="286">
        <f t="shared" ref="I8:Z8" si="0">H8+1</f>
        <v>2028</v>
      </c>
      <c r="J8" s="286">
        <f t="shared" si="0"/>
        <v>2029</v>
      </c>
      <c r="K8" s="286">
        <f t="shared" si="0"/>
        <v>2030</v>
      </c>
      <c r="L8" s="286">
        <f t="shared" si="0"/>
        <v>2031</v>
      </c>
      <c r="M8" s="286">
        <f t="shared" si="0"/>
        <v>2032</v>
      </c>
      <c r="N8" s="286">
        <f t="shared" si="0"/>
        <v>2033</v>
      </c>
      <c r="O8" s="286">
        <f t="shared" si="0"/>
        <v>2034</v>
      </c>
      <c r="P8" s="286">
        <f t="shared" si="0"/>
        <v>2035</v>
      </c>
      <c r="Q8" s="286">
        <f t="shared" si="0"/>
        <v>2036</v>
      </c>
      <c r="R8" s="286">
        <f t="shared" si="0"/>
        <v>2037</v>
      </c>
      <c r="S8" s="286">
        <f t="shared" si="0"/>
        <v>2038</v>
      </c>
      <c r="T8" s="286">
        <f t="shared" si="0"/>
        <v>2039</v>
      </c>
      <c r="U8" s="286">
        <f t="shared" si="0"/>
        <v>2040</v>
      </c>
      <c r="V8" s="286">
        <f t="shared" si="0"/>
        <v>2041</v>
      </c>
      <c r="W8" s="286">
        <f t="shared" si="0"/>
        <v>2042</v>
      </c>
      <c r="X8" s="286">
        <f t="shared" si="0"/>
        <v>2043</v>
      </c>
      <c r="Y8" s="286">
        <f t="shared" si="0"/>
        <v>2044</v>
      </c>
      <c r="Z8" s="286">
        <f t="shared" si="0"/>
        <v>2045</v>
      </c>
      <c r="AA8" s="286">
        <f>Z8+1</f>
        <v>2046</v>
      </c>
      <c r="AB8" s="286">
        <f>AA8+1</f>
        <v>2047</v>
      </c>
      <c r="AC8" s="288"/>
    </row>
    <row r="9" spans="1:31" ht="47.25" x14ac:dyDescent="0.25">
      <c r="A9" s="292"/>
      <c r="B9" s="292"/>
      <c r="C9" s="287"/>
      <c r="D9" s="209" t="s">
        <v>128</v>
      </c>
      <c r="E9" s="210" t="s">
        <v>170</v>
      </c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</row>
    <row r="10" spans="1:31" ht="15" customHeight="1" x14ac:dyDescent="0.25">
      <c r="A10" s="209">
        <f>COLUMN()</f>
        <v>1</v>
      </c>
      <c r="B10" s="209">
        <f>COLUMN()</f>
        <v>2</v>
      </c>
      <c r="C10" s="209">
        <f>COLUMN()</f>
        <v>3</v>
      </c>
      <c r="D10" s="209" t="s">
        <v>131</v>
      </c>
      <c r="E10" s="209" t="s">
        <v>132</v>
      </c>
      <c r="F10" s="209">
        <v>4</v>
      </c>
      <c r="G10" s="209">
        <v>5</v>
      </c>
      <c r="H10" s="209">
        <f t="shared" ref="H10:Z10" si="1">G10+1</f>
        <v>6</v>
      </c>
      <c r="I10" s="209">
        <f t="shared" si="1"/>
        <v>7</v>
      </c>
      <c r="J10" s="209">
        <f t="shared" si="1"/>
        <v>8</v>
      </c>
      <c r="K10" s="209">
        <f t="shared" si="1"/>
        <v>9</v>
      </c>
      <c r="L10" s="209">
        <f t="shared" si="1"/>
        <v>10</v>
      </c>
      <c r="M10" s="209">
        <f t="shared" si="1"/>
        <v>11</v>
      </c>
      <c r="N10" s="209">
        <f t="shared" si="1"/>
        <v>12</v>
      </c>
      <c r="O10" s="209">
        <f t="shared" si="1"/>
        <v>13</v>
      </c>
      <c r="P10" s="209">
        <f t="shared" si="1"/>
        <v>14</v>
      </c>
      <c r="Q10" s="209">
        <f t="shared" si="1"/>
        <v>15</v>
      </c>
      <c r="R10" s="209">
        <f t="shared" si="1"/>
        <v>16</v>
      </c>
      <c r="S10" s="209">
        <f t="shared" si="1"/>
        <v>17</v>
      </c>
      <c r="T10" s="209">
        <f t="shared" si="1"/>
        <v>18</v>
      </c>
      <c r="U10" s="209">
        <f t="shared" si="1"/>
        <v>19</v>
      </c>
      <c r="V10" s="209">
        <f t="shared" si="1"/>
        <v>20</v>
      </c>
      <c r="W10" s="209">
        <f t="shared" si="1"/>
        <v>21</v>
      </c>
      <c r="X10" s="209">
        <f t="shared" si="1"/>
        <v>22</v>
      </c>
      <c r="Y10" s="209">
        <f t="shared" si="1"/>
        <v>23</v>
      </c>
      <c r="Z10" s="209">
        <f t="shared" si="1"/>
        <v>24</v>
      </c>
      <c r="AA10" s="209">
        <f>Y10+1</f>
        <v>24</v>
      </c>
      <c r="AB10" s="209">
        <f>Z10+1</f>
        <v>25</v>
      </c>
      <c r="AC10" s="209">
        <v>19</v>
      </c>
    </row>
    <row r="11" spans="1:31" ht="15" customHeight="1" x14ac:dyDescent="0.25">
      <c r="A11" s="289" t="str">
        <f>B7</f>
        <v>Источники финансирования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8"/>
    </row>
    <row r="12" spans="1:31" s="21" customFormat="1" ht="15.75" x14ac:dyDescent="0.2">
      <c r="A12" s="149" t="s">
        <v>18</v>
      </c>
      <c r="B12" s="150" t="s">
        <v>143</v>
      </c>
      <c r="C12" s="151">
        <f>E12</f>
        <v>5046.5121724342844</v>
      </c>
      <c r="D12" s="151">
        <f>D15+D20+D21+D24+D25</f>
        <v>0</v>
      </c>
      <c r="E12" s="151">
        <f>E15+E20+E21+E24+E25</f>
        <v>5046.5121724342844</v>
      </c>
      <c r="F12" s="151">
        <f>F15+F20+F21+F24+F25</f>
        <v>5046.5121724342844</v>
      </c>
      <c r="G12" s="151">
        <f t="shared" ref="G12:AB12" si="2">G15+G20+G21+G24+G25</f>
        <v>0</v>
      </c>
      <c r="H12" s="151">
        <f>H15+H20+H21+H24+H25</f>
        <v>0</v>
      </c>
      <c r="I12" s="151">
        <f t="shared" si="2"/>
        <v>0</v>
      </c>
      <c r="J12" s="151">
        <f t="shared" si="2"/>
        <v>0</v>
      </c>
      <c r="K12" s="151">
        <f t="shared" si="2"/>
        <v>1005.0568823828572</v>
      </c>
      <c r="L12" s="151">
        <f t="shared" si="2"/>
        <v>1005.0568823828572</v>
      </c>
      <c r="M12" s="151">
        <f t="shared" si="2"/>
        <v>1005.0568823828572</v>
      </c>
      <c r="N12" s="151">
        <f t="shared" si="2"/>
        <v>886.56507934285719</v>
      </c>
      <c r="O12" s="151">
        <f t="shared" si="2"/>
        <v>886.56507934285719</v>
      </c>
      <c r="P12" s="151">
        <f t="shared" si="2"/>
        <v>258.21136659999866</v>
      </c>
      <c r="Q12" s="151">
        <f t="shared" si="2"/>
        <v>0</v>
      </c>
      <c r="R12" s="151">
        <f t="shared" si="2"/>
        <v>0</v>
      </c>
      <c r="S12" s="151">
        <f t="shared" si="2"/>
        <v>0</v>
      </c>
      <c r="T12" s="151">
        <f t="shared" si="2"/>
        <v>0</v>
      </c>
      <c r="U12" s="151">
        <f t="shared" si="2"/>
        <v>0</v>
      </c>
      <c r="V12" s="151">
        <f t="shared" si="2"/>
        <v>0</v>
      </c>
      <c r="W12" s="151">
        <f t="shared" si="2"/>
        <v>0</v>
      </c>
      <c r="X12" s="151">
        <f t="shared" si="2"/>
        <v>0</v>
      </c>
      <c r="Y12" s="151">
        <f t="shared" si="2"/>
        <v>0</v>
      </c>
      <c r="Z12" s="151">
        <f t="shared" si="2"/>
        <v>0</v>
      </c>
      <c r="AA12" s="151">
        <f>AA15+AA20+AA21+AA24+AA25</f>
        <v>0</v>
      </c>
      <c r="AB12" s="151">
        <f t="shared" si="2"/>
        <v>0</v>
      </c>
      <c r="AC12" s="151"/>
      <c r="AD12" s="152"/>
      <c r="AE12" s="152"/>
    </row>
    <row r="13" spans="1:31" ht="68.25" customHeight="1" x14ac:dyDescent="0.25">
      <c r="A13" s="209" t="s">
        <v>171</v>
      </c>
      <c r="B13" s="153" t="s">
        <v>144</v>
      </c>
      <c r="C13" s="220">
        <f>SUM(C16:C19)</f>
        <v>3701.6988839740425</v>
      </c>
      <c r="D13" s="220">
        <f>C13-E13</f>
        <v>-5046.5116926530955</v>
      </c>
      <c r="E13" s="154">
        <f t="shared" ref="E13:E18" si="3">SUM(G13:Y13)</f>
        <v>8748.2105766271379</v>
      </c>
      <c r="F13" s="154">
        <f t="shared" ref="F13:F19" si="4">SUM(G13:AB13)</f>
        <v>8748.2105766271379</v>
      </c>
      <c r="G13" s="154">
        <v>0</v>
      </c>
      <c r="H13" s="154">
        <f>H14+H15</f>
        <v>1176.9230873629169</v>
      </c>
      <c r="I13" s="154">
        <f t="shared" ref="I13" si="5">I14+I15</f>
        <v>1154.0989859149679</v>
      </c>
      <c r="J13" s="154">
        <f t="shared" ref="J13" si="6">J14+J15</f>
        <v>1370.6763309149678</v>
      </c>
      <c r="K13" s="154">
        <f t="shared" ref="K13" si="7">K14+K15</f>
        <v>1005.0568823828572</v>
      </c>
      <c r="L13" s="154">
        <f t="shared" ref="L13" si="8">L14+L15</f>
        <v>1005.0568823828572</v>
      </c>
      <c r="M13" s="154">
        <f t="shared" ref="M13" si="9">M14+M15</f>
        <v>1005.0568823828572</v>
      </c>
      <c r="N13" s="154">
        <f t="shared" ref="N13" si="10">N14+N15</f>
        <v>886.56507934285719</v>
      </c>
      <c r="O13" s="154">
        <f t="shared" ref="O13" si="11">O14+O15</f>
        <v>886.56507934285719</v>
      </c>
      <c r="P13" s="154">
        <f t="shared" ref="P13" si="12">P14+P15</f>
        <v>258.21136659999866</v>
      </c>
      <c r="Q13" s="154">
        <f t="shared" ref="Q13" si="13">Q14+Q15</f>
        <v>0</v>
      </c>
      <c r="R13" s="154"/>
      <c r="S13" s="154"/>
      <c r="T13" s="154"/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1"/>
    </row>
    <row r="14" spans="1:31" ht="68.25" customHeight="1" x14ac:dyDescent="0.25">
      <c r="A14" s="156"/>
      <c r="B14" s="153" t="s">
        <v>337</v>
      </c>
      <c r="C14" s="154">
        <f>F14</f>
        <v>3701.6984041928526</v>
      </c>
      <c r="D14" s="154">
        <f>C14-E14</f>
        <v>0</v>
      </c>
      <c r="E14" s="154">
        <f t="shared" si="3"/>
        <v>3701.6984041928526</v>
      </c>
      <c r="F14" s="154">
        <f t="shared" si="4"/>
        <v>3701.6984041928526</v>
      </c>
      <c r="G14" s="154">
        <v>0</v>
      </c>
      <c r="H14" s="154">
        <f>амортиз!D52+амортиз!D53</f>
        <v>1176.9230873629169</v>
      </c>
      <c r="I14" s="154">
        <f>Лист1!I13</f>
        <v>1154.0989859149679</v>
      </c>
      <c r="J14" s="154">
        <f>Лист1!J13</f>
        <v>1370.6763309149678</v>
      </c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1"/>
    </row>
    <row r="15" spans="1:31" ht="68.25" customHeight="1" x14ac:dyDescent="0.25">
      <c r="A15" s="156"/>
      <c r="B15" s="153" t="s">
        <v>336</v>
      </c>
      <c r="C15" s="154">
        <f>F15</f>
        <v>5046.5121724342844</v>
      </c>
      <c r="D15" s="154">
        <f>C15-E15</f>
        <v>0</v>
      </c>
      <c r="E15" s="154">
        <f t="shared" si="3"/>
        <v>5046.5121724342844</v>
      </c>
      <c r="F15" s="154">
        <f t="shared" si="4"/>
        <v>5046.5121724342844</v>
      </c>
      <c r="G15" s="154">
        <v>0</v>
      </c>
      <c r="H15" s="154">
        <f>амортиз!D42</f>
        <v>0</v>
      </c>
      <c r="I15" s="154"/>
      <c r="J15" s="154"/>
      <c r="K15" s="154">
        <f>амортиз!G42</f>
        <v>1005.0568823828572</v>
      </c>
      <c r="L15" s="154">
        <f>амортиз!H42</f>
        <v>1005.0568823828572</v>
      </c>
      <c r="M15" s="154">
        <f>амортиз!I42</f>
        <v>1005.0568823828572</v>
      </c>
      <c r="N15" s="154">
        <f>амортиз!J42</f>
        <v>886.56507934285719</v>
      </c>
      <c r="O15" s="154">
        <f>амортиз!K42</f>
        <v>886.56507934285719</v>
      </c>
      <c r="P15" s="154">
        <f>амортиз!L42-9139.932+мероприятия!F12</f>
        <v>258.21136659999866</v>
      </c>
      <c r="Q15" s="154"/>
      <c r="R15" s="154"/>
      <c r="S15" s="154"/>
      <c r="T15" s="154"/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1"/>
    </row>
    <row r="16" spans="1:31" ht="94.5" customHeight="1" x14ac:dyDescent="0.25">
      <c r="A16" s="156" t="s">
        <v>97</v>
      </c>
      <c r="B16" s="153" t="str">
        <f>'№2 ИП ТС'!B27</f>
        <v>Реконструкция паропровода с заменой тепловой изоляции. Участок №1</v>
      </c>
      <c r="C16" s="154">
        <f>E16</f>
        <v>963.91856714410676</v>
      </c>
      <c r="D16" s="154">
        <v>0</v>
      </c>
      <c r="E16" s="154">
        <f t="shared" si="3"/>
        <v>963.91856714410676</v>
      </c>
      <c r="F16" s="154">
        <f t="shared" si="4"/>
        <v>963.91856714410676</v>
      </c>
      <c r="G16" s="154">
        <v>0</v>
      </c>
      <c r="H16" s="154">
        <v>963.91856714410676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1" t="str">
        <f>'№2 ИП ТС'!A27</f>
        <v>3.1.1</v>
      </c>
    </row>
    <row r="17" spans="1:31" ht="75.75" customHeight="1" x14ac:dyDescent="0.25">
      <c r="A17" s="156" t="s">
        <v>292</v>
      </c>
      <c r="B17" s="153" t="str">
        <f>'№2 ИП ТС'!B28</f>
        <v>Реконструкция паропровода с заменой тепловой изоляции. Участок №2</v>
      </c>
      <c r="C17" s="154">
        <f>E17</f>
        <v>1154.0989859149679</v>
      </c>
      <c r="D17" s="154">
        <v>0</v>
      </c>
      <c r="E17" s="154">
        <f t="shared" si="3"/>
        <v>1154.0989859149679</v>
      </c>
      <c r="F17" s="154">
        <f t="shared" si="4"/>
        <v>1154.0989859149679</v>
      </c>
      <c r="G17" s="154">
        <v>0</v>
      </c>
      <c r="H17" s="154">
        <v>0</v>
      </c>
      <c r="I17" s="154">
        <v>1154.0989859149679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1" t="str">
        <f>'№2 ИП ТС'!A28</f>
        <v>3.1.2</v>
      </c>
    </row>
    <row r="18" spans="1:31" ht="68.25" customHeight="1" x14ac:dyDescent="0.25">
      <c r="A18" s="156" t="s">
        <v>293</v>
      </c>
      <c r="B18" s="153" t="str">
        <f>'№2 ИП ТС'!B29</f>
        <v>Реконструкция паропровода с заменой тепловой изоляции. Участок №3</v>
      </c>
      <c r="C18" s="154">
        <f>E18</f>
        <v>1370.6763309149678</v>
      </c>
      <c r="D18" s="154">
        <v>0</v>
      </c>
      <c r="E18" s="154">
        <f t="shared" si="3"/>
        <v>1370.6763309149678</v>
      </c>
      <c r="F18" s="154">
        <f t="shared" si="4"/>
        <v>1370.6763309149678</v>
      </c>
      <c r="G18" s="154">
        <v>0</v>
      </c>
      <c r="H18" s="154">
        <v>0</v>
      </c>
      <c r="I18" s="154">
        <v>0</v>
      </c>
      <c r="J18" s="154">
        <v>1370.6763309149678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1" t="str">
        <f>'№2 ИП ТС'!A29</f>
        <v>3.1.3</v>
      </c>
    </row>
    <row r="19" spans="1:31" ht="68.25" customHeight="1" x14ac:dyDescent="0.25">
      <c r="A19" s="156" t="s">
        <v>296</v>
      </c>
      <c r="B19" s="153" t="str">
        <f>мероприятия!B8</f>
        <v>Реконструкция системы ХВО  (замена фильтра ФИПа I-2.0-0.6 )</v>
      </c>
      <c r="C19" s="154">
        <f>F19</f>
        <v>213.005</v>
      </c>
      <c r="D19" s="154">
        <f>C19</f>
        <v>213.005</v>
      </c>
      <c r="E19" s="154">
        <v>0</v>
      </c>
      <c r="F19" s="154">
        <f t="shared" si="4"/>
        <v>213.005</v>
      </c>
      <c r="G19" s="154">
        <v>0</v>
      </c>
      <c r="H19" s="154">
        <v>213.005</v>
      </c>
      <c r="I19" s="154">
        <v>0</v>
      </c>
      <c r="J19" s="154">
        <f>J16</f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1" t="str">
        <f>'№2 ИП ТС'!A31</f>
        <v>3.2.1</v>
      </c>
    </row>
    <row r="20" spans="1:31" ht="94.5" customHeight="1" x14ac:dyDescent="0.25">
      <c r="A20" s="209" t="s">
        <v>172</v>
      </c>
      <c r="B20" s="153" t="s">
        <v>145</v>
      </c>
      <c r="C20" s="154">
        <f t="shared" ref="C20:C25" si="14">E20</f>
        <v>0</v>
      </c>
      <c r="D20" s="154">
        <v>0</v>
      </c>
      <c r="E20" s="154">
        <f>SUM(G20:Y20)</f>
        <v>0</v>
      </c>
      <c r="F20" s="154">
        <f t="shared" ref="F20:F25" si="15">SUM(G20:AB20)</f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1"/>
    </row>
    <row r="21" spans="1:31" ht="29.25" customHeight="1" x14ac:dyDescent="0.25">
      <c r="A21" s="209" t="s">
        <v>173</v>
      </c>
      <c r="B21" s="153" t="s">
        <v>174</v>
      </c>
      <c r="C21" s="154">
        <v>0</v>
      </c>
      <c r="D21" s="154">
        <v>0</v>
      </c>
      <c r="E21" s="154">
        <v>0</v>
      </c>
      <c r="F21" s="154">
        <f t="shared" si="15"/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1"/>
    </row>
    <row r="22" spans="1:31" ht="47.45" customHeight="1" x14ac:dyDescent="0.25">
      <c r="A22" s="209" t="s">
        <v>175</v>
      </c>
      <c r="B22" s="153" t="s">
        <v>146</v>
      </c>
      <c r="C22" s="154">
        <v>0</v>
      </c>
      <c r="D22" s="154">
        <v>0</v>
      </c>
      <c r="E22" s="154">
        <f>SUM(G22:Y22)</f>
        <v>0</v>
      </c>
      <c r="F22" s="154">
        <f t="shared" si="15"/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1"/>
    </row>
    <row r="23" spans="1:31" s="21" customFormat="1" ht="141.75" x14ac:dyDescent="0.2">
      <c r="A23" s="209" t="s">
        <v>176</v>
      </c>
      <c r="B23" s="153" t="s">
        <v>177</v>
      </c>
      <c r="C23" s="154">
        <v>0</v>
      </c>
      <c r="D23" s="154">
        <v>0</v>
      </c>
      <c r="E23" s="154">
        <f>SUM(G23:Y23)</f>
        <v>0</v>
      </c>
      <c r="F23" s="154">
        <f t="shared" si="15"/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1"/>
      <c r="AD23" s="152"/>
      <c r="AE23" s="152"/>
    </row>
    <row r="24" spans="1:31" ht="141.75" customHeight="1" x14ac:dyDescent="0.25">
      <c r="A24" s="209" t="s">
        <v>178</v>
      </c>
      <c r="B24" s="153" t="s">
        <v>147</v>
      </c>
      <c r="C24" s="154">
        <f t="shared" si="14"/>
        <v>0</v>
      </c>
      <c r="D24" s="154">
        <v>0</v>
      </c>
      <c r="E24" s="154">
        <f>SUM(G24:Y24)</f>
        <v>0</v>
      </c>
      <c r="F24" s="154">
        <f t="shared" si="15"/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1"/>
    </row>
    <row r="25" spans="1:31" ht="47.25" x14ac:dyDescent="0.25">
      <c r="A25" s="209" t="s">
        <v>179</v>
      </c>
      <c r="B25" s="153" t="s">
        <v>148</v>
      </c>
      <c r="C25" s="154">
        <f t="shared" si="14"/>
        <v>0</v>
      </c>
      <c r="D25" s="154">
        <v>0</v>
      </c>
      <c r="E25" s="154">
        <f>SUM(G25:Y25)</f>
        <v>0</v>
      </c>
      <c r="F25" s="154">
        <f t="shared" si="15"/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154">
        <v>0</v>
      </c>
      <c r="Y25" s="154">
        <v>0</v>
      </c>
      <c r="Z25" s="154">
        <v>0</v>
      </c>
      <c r="AA25" s="154">
        <v>0</v>
      </c>
      <c r="AB25" s="154">
        <v>0</v>
      </c>
      <c r="AC25" s="151"/>
    </row>
    <row r="26" spans="1:31" ht="47.25" x14ac:dyDescent="0.25">
      <c r="A26" s="149" t="s">
        <v>129</v>
      </c>
      <c r="B26" s="155" t="s">
        <v>149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0</v>
      </c>
      <c r="M26" s="151">
        <v>0</v>
      </c>
      <c r="N26" s="151">
        <v>0</v>
      </c>
      <c r="O26" s="151">
        <v>0</v>
      </c>
      <c r="P26" s="151">
        <v>0</v>
      </c>
      <c r="Q26" s="151">
        <v>0</v>
      </c>
      <c r="R26" s="151">
        <v>0</v>
      </c>
      <c r="S26" s="151">
        <v>0</v>
      </c>
      <c r="T26" s="151">
        <v>0</v>
      </c>
      <c r="U26" s="151">
        <v>0</v>
      </c>
      <c r="V26" s="151">
        <v>0</v>
      </c>
      <c r="W26" s="151">
        <v>0</v>
      </c>
      <c r="X26" s="151">
        <v>0</v>
      </c>
      <c r="Y26" s="151">
        <v>0</v>
      </c>
      <c r="Z26" s="151">
        <v>0</v>
      </c>
      <c r="AA26" s="151">
        <v>0</v>
      </c>
      <c r="AB26" s="151">
        <v>0</v>
      </c>
      <c r="AC26" s="151"/>
    </row>
    <row r="27" spans="1:31" s="21" customFormat="1" ht="31.5" x14ac:dyDescent="0.2">
      <c r="A27" s="149" t="s">
        <v>130</v>
      </c>
      <c r="B27" s="150" t="s">
        <v>150</v>
      </c>
      <c r="C27" s="151">
        <f>D27+E27</f>
        <v>5046.5122836259579</v>
      </c>
      <c r="D27" s="151">
        <f t="shared" ref="D27:AB27" si="16">D28+D35+D29</f>
        <v>2035.8841775999999</v>
      </c>
      <c r="E27" s="151">
        <f t="shared" si="16"/>
        <v>3010.6281060259575</v>
      </c>
      <c r="F27" s="151">
        <f t="shared" si="16"/>
        <v>5046.5122836259579</v>
      </c>
      <c r="G27" s="151">
        <f t="shared" si="16"/>
        <v>0</v>
      </c>
      <c r="H27" s="151">
        <f t="shared" si="16"/>
        <v>3153.6702204558928</v>
      </c>
      <c r="I27" s="151">
        <f t="shared" si="16"/>
        <v>1011.6744640850322</v>
      </c>
      <c r="J27" s="151">
        <f t="shared" si="16"/>
        <v>881.16759908503218</v>
      </c>
      <c r="K27" s="151">
        <f t="shared" si="16"/>
        <v>0</v>
      </c>
      <c r="L27" s="151">
        <f t="shared" si="16"/>
        <v>0</v>
      </c>
      <c r="M27" s="151">
        <f t="shared" si="16"/>
        <v>0</v>
      </c>
      <c r="N27" s="151">
        <f t="shared" si="16"/>
        <v>0</v>
      </c>
      <c r="O27" s="151">
        <f t="shared" si="16"/>
        <v>0</v>
      </c>
      <c r="P27" s="151">
        <f t="shared" si="16"/>
        <v>0</v>
      </c>
      <c r="Q27" s="151">
        <f t="shared" si="16"/>
        <v>0</v>
      </c>
      <c r="R27" s="151">
        <f t="shared" si="16"/>
        <v>0</v>
      </c>
      <c r="S27" s="151">
        <f t="shared" si="16"/>
        <v>0</v>
      </c>
      <c r="T27" s="151">
        <f t="shared" si="16"/>
        <v>0</v>
      </c>
      <c r="U27" s="151">
        <f t="shared" si="16"/>
        <v>0</v>
      </c>
      <c r="V27" s="151">
        <f t="shared" si="16"/>
        <v>0</v>
      </c>
      <c r="W27" s="151">
        <f t="shared" si="16"/>
        <v>0</v>
      </c>
      <c r="X27" s="151">
        <f t="shared" si="16"/>
        <v>0</v>
      </c>
      <c r="Y27" s="151">
        <f t="shared" si="16"/>
        <v>0</v>
      </c>
      <c r="Z27" s="151">
        <f t="shared" si="16"/>
        <v>0</v>
      </c>
      <c r="AA27" s="151">
        <f t="shared" si="16"/>
        <v>0</v>
      </c>
      <c r="AB27" s="151">
        <f t="shared" si="16"/>
        <v>0</v>
      </c>
      <c r="AC27" s="151"/>
      <c r="AD27" s="152"/>
      <c r="AE27" s="152"/>
    </row>
    <row r="28" spans="1:31" s="21" customFormat="1" ht="27.75" customHeight="1" x14ac:dyDescent="0.2">
      <c r="A28" s="209" t="s">
        <v>131</v>
      </c>
      <c r="B28" s="153" t="s">
        <v>151</v>
      </c>
      <c r="C28" s="154">
        <f>D28+E28</f>
        <v>0</v>
      </c>
      <c r="D28" s="154">
        <v>0</v>
      </c>
      <c r="E28" s="154">
        <v>0</v>
      </c>
      <c r="F28" s="154">
        <f>SUM(G28:AB28)</f>
        <v>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154">
        <v>0</v>
      </c>
      <c r="Y28" s="154">
        <v>0</v>
      </c>
      <c r="Z28" s="154">
        <v>0</v>
      </c>
      <c r="AA28" s="154">
        <v>0</v>
      </c>
      <c r="AB28" s="154">
        <v>0</v>
      </c>
      <c r="AC28" s="151"/>
      <c r="AD28" s="152"/>
      <c r="AE28" s="152"/>
    </row>
    <row r="29" spans="1:31" ht="15.75" x14ac:dyDescent="0.25">
      <c r="A29" s="209" t="s">
        <v>132</v>
      </c>
      <c r="B29" s="153" t="s">
        <v>253</v>
      </c>
      <c r="C29" s="154">
        <f t="shared" ref="C29:AB29" si="17">SUM(C30:C34)</f>
        <v>5046.5122836259579</v>
      </c>
      <c r="D29" s="154">
        <f t="shared" si="17"/>
        <v>2035.8841775999999</v>
      </c>
      <c r="E29" s="154">
        <f t="shared" si="17"/>
        <v>3010.6281060259575</v>
      </c>
      <c r="F29" s="154">
        <f t="shared" si="17"/>
        <v>5046.5122836259579</v>
      </c>
      <c r="G29" s="154">
        <f t="shared" si="17"/>
        <v>0</v>
      </c>
      <c r="H29" s="154">
        <f t="shared" si="17"/>
        <v>3153.6702204558928</v>
      </c>
      <c r="I29" s="154">
        <f t="shared" si="17"/>
        <v>1011.6744640850322</v>
      </c>
      <c r="J29" s="154">
        <f t="shared" si="17"/>
        <v>881.16759908503218</v>
      </c>
      <c r="K29" s="154">
        <f t="shared" si="17"/>
        <v>0</v>
      </c>
      <c r="L29" s="154">
        <f t="shared" si="17"/>
        <v>0</v>
      </c>
      <c r="M29" s="154">
        <f t="shared" si="17"/>
        <v>0</v>
      </c>
      <c r="N29" s="154">
        <f t="shared" si="17"/>
        <v>0</v>
      </c>
      <c r="O29" s="154">
        <f t="shared" si="17"/>
        <v>0</v>
      </c>
      <c r="P29" s="154">
        <f t="shared" si="17"/>
        <v>0</v>
      </c>
      <c r="Q29" s="154">
        <f t="shared" si="17"/>
        <v>0</v>
      </c>
      <c r="R29" s="154">
        <f t="shared" si="17"/>
        <v>0</v>
      </c>
      <c r="S29" s="154">
        <f t="shared" si="17"/>
        <v>0</v>
      </c>
      <c r="T29" s="154">
        <f t="shared" si="17"/>
        <v>0</v>
      </c>
      <c r="U29" s="154">
        <f t="shared" si="17"/>
        <v>0</v>
      </c>
      <c r="V29" s="154">
        <f t="shared" si="17"/>
        <v>0</v>
      </c>
      <c r="W29" s="154">
        <f t="shared" si="17"/>
        <v>0</v>
      </c>
      <c r="X29" s="154">
        <f t="shared" si="17"/>
        <v>0</v>
      </c>
      <c r="Y29" s="154">
        <f t="shared" si="17"/>
        <v>0</v>
      </c>
      <c r="Z29" s="154">
        <f t="shared" si="17"/>
        <v>0</v>
      </c>
      <c r="AA29" s="154">
        <f t="shared" si="17"/>
        <v>0</v>
      </c>
      <c r="AB29" s="154">
        <f t="shared" si="17"/>
        <v>0</v>
      </c>
      <c r="AC29" s="154"/>
    </row>
    <row r="30" spans="1:31" ht="47.25" x14ac:dyDescent="0.25">
      <c r="A30" s="156" t="s">
        <v>107</v>
      </c>
      <c r="B30" s="153" t="str">
        <f>'№2 ИП ТС'!B27</f>
        <v>Реконструкция паропровода с заменой тепловой изоляции. Участок №1</v>
      </c>
      <c r="C30" s="154">
        <f>E30</f>
        <v>1117.7860428558929</v>
      </c>
      <c r="D30" s="154">
        <f>G30</f>
        <v>0</v>
      </c>
      <c r="E30" s="154">
        <f>F30</f>
        <v>1117.7860428558929</v>
      </c>
      <c r="F30" s="154">
        <f t="shared" ref="F30:F34" si="18">SUM(H30:Z30)</f>
        <v>1117.7860428558929</v>
      </c>
      <c r="G30" s="154">
        <v>0</v>
      </c>
      <c r="H30" s="154">
        <f>'№2 ИП ТС'!V27-H16</f>
        <v>1117.7860428558929</v>
      </c>
      <c r="I30" s="154">
        <f>'№2 ИП ТС'!W27</f>
        <v>0</v>
      </c>
      <c r="J30" s="154">
        <f>'№2 ИП ТС'!X27</f>
        <v>0</v>
      </c>
      <c r="K30" s="154">
        <f>'№2 ИП ТС'!Y27</f>
        <v>0</v>
      </c>
      <c r="L30" s="154">
        <f>'№2 ИП ТС'!Z27</f>
        <v>0</v>
      </c>
      <c r="M30" s="154">
        <f>'№2 ИП ТС'!AA27</f>
        <v>0</v>
      </c>
      <c r="N30" s="154">
        <f>'№2 ИП ТС'!AB27</f>
        <v>0</v>
      </c>
      <c r="O30" s="154">
        <f>'№2 ИП ТС'!AC27</f>
        <v>0</v>
      </c>
      <c r="P30" s="154">
        <f>'№2 ИП ТС'!AD27</f>
        <v>0</v>
      </c>
      <c r="Q30" s="154">
        <f>'№2 ИП ТС'!AE27</f>
        <v>0</v>
      </c>
      <c r="R30" s="154">
        <f>'№2 ИП ТС'!AF27</f>
        <v>0</v>
      </c>
      <c r="S30" s="154">
        <f>'№2 ИП ТС'!AG27</f>
        <v>0</v>
      </c>
      <c r="T30" s="154">
        <v>0</v>
      </c>
      <c r="U30" s="154">
        <f>'№2 ИП ТС'!AI27</f>
        <v>0</v>
      </c>
      <c r="V30" s="154">
        <f>'№2 ИП ТС'!AJ27</f>
        <v>0</v>
      </c>
      <c r="W30" s="154">
        <f>'№2 ИП ТС'!AK27</f>
        <v>0</v>
      </c>
      <c r="X30" s="154">
        <f>'№2 ИП ТС'!AL27</f>
        <v>0</v>
      </c>
      <c r="Y30" s="154">
        <f>'№2 ИП ТС'!AM27</f>
        <v>0</v>
      </c>
      <c r="Z30" s="154">
        <f>'№2 ИП ТС'!AN27</f>
        <v>0</v>
      </c>
      <c r="AA30" s="154">
        <f>'№2 ИП ТС'!AO27</f>
        <v>0</v>
      </c>
      <c r="AB30" s="154">
        <v>0</v>
      </c>
      <c r="AC30" s="154" t="str">
        <f>'№2 ИП ТС'!A27</f>
        <v>3.1.1</v>
      </c>
    </row>
    <row r="31" spans="1:31" ht="47.25" x14ac:dyDescent="0.25">
      <c r="A31" s="156" t="s">
        <v>203</v>
      </c>
      <c r="B31" s="153" t="str">
        <f>'№2 ИП ТС'!B28</f>
        <v>Реконструкция паропровода с заменой тепловой изоляции. Участок №2</v>
      </c>
      <c r="C31" s="154">
        <f>E31</f>
        <v>1011.6744640850322</v>
      </c>
      <c r="D31" s="154">
        <f>G31</f>
        <v>0</v>
      </c>
      <c r="E31" s="154">
        <f>F31</f>
        <v>1011.6744640850322</v>
      </c>
      <c r="F31" s="154">
        <f t="shared" si="18"/>
        <v>1011.6744640850322</v>
      </c>
      <c r="G31" s="154">
        <v>0</v>
      </c>
      <c r="H31" s="154">
        <f>'№2 ИП ТС'!V28</f>
        <v>0</v>
      </c>
      <c r="I31" s="154">
        <f>'№2 ИП ТС'!W28-I17</f>
        <v>1011.6744640850322</v>
      </c>
      <c r="J31" s="154">
        <f>'№2 ИП ТС'!X28</f>
        <v>0</v>
      </c>
      <c r="K31" s="154">
        <f>'№2 ИП ТС'!Y28</f>
        <v>0</v>
      </c>
      <c r="L31" s="154">
        <f>'№2 ИП ТС'!Z28</f>
        <v>0</v>
      </c>
      <c r="M31" s="154">
        <f>'№2 ИП ТС'!AA28</f>
        <v>0</v>
      </c>
      <c r="N31" s="154">
        <f>'№2 ИП ТС'!AB28</f>
        <v>0</v>
      </c>
      <c r="O31" s="154">
        <f>'№2 ИП ТС'!AC28</f>
        <v>0</v>
      </c>
      <c r="P31" s="154">
        <f>'№2 ИП ТС'!AD28</f>
        <v>0</v>
      </c>
      <c r="Q31" s="154">
        <f>'№2 ИП ТС'!AE28</f>
        <v>0</v>
      </c>
      <c r="R31" s="154">
        <f>'№2 ИП ТС'!AF28</f>
        <v>0</v>
      </c>
      <c r="S31" s="154">
        <f>'№2 ИП ТС'!AG28</f>
        <v>0</v>
      </c>
      <c r="T31" s="154">
        <v>0</v>
      </c>
      <c r="U31" s="154">
        <f>'№2 ИП ТС'!AI28</f>
        <v>0</v>
      </c>
      <c r="V31" s="154">
        <f>'№2 ИП ТС'!AJ28</f>
        <v>0</v>
      </c>
      <c r="W31" s="154">
        <f>'№2 ИП ТС'!AK28</f>
        <v>0</v>
      </c>
      <c r="X31" s="154">
        <f>'№2 ИП ТС'!AL28</f>
        <v>0</v>
      </c>
      <c r="Y31" s="154">
        <f>'№2 ИП ТС'!AM28</f>
        <v>0</v>
      </c>
      <c r="Z31" s="154">
        <f>'№2 ИП ТС'!AN28</f>
        <v>0</v>
      </c>
      <c r="AA31" s="154">
        <f>'№2 ИП ТС'!AO28</f>
        <v>0</v>
      </c>
      <c r="AB31" s="154">
        <v>0</v>
      </c>
      <c r="AC31" s="154" t="str">
        <f>'№2 ИП ТС'!A28</f>
        <v>3.1.2</v>
      </c>
    </row>
    <row r="32" spans="1:31" ht="47.25" x14ac:dyDescent="0.25">
      <c r="A32" s="156" t="s">
        <v>280</v>
      </c>
      <c r="B32" s="153" t="str">
        <f>'№2 ИП ТС'!B29</f>
        <v>Реконструкция паропровода с заменой тепловой изоляции. Участок №3</v>
      </c>
      <c r="C32" s="154">
        <f>E32</f>
        <v>881.16759908503218</v>
      </c>
      <c r="D32" s="154">
        <f>G32</f>
        <v>0</v>
      </c>
      <c r="E32" s="154">
        <f>F32</f>
        <v>881.16759908503218</v>
      </c>
      <c r="F32" s="154">
        <f t="shared" si="18"/>
        <v>881.16759908503218</v>
      </c>
      <c r="G32" s="154">
        <v>0</v>
      </c>
      <c r="H32" s="154">
        <f>'№2 ИП ТС'!V29</f>
        <v>0</v>
      </c>
      <c r="I32" s="154">
        <f>'№2 ИП ТС'!W29</f>
        <v>0</v>
      </c>
      <c r="J32" s="154">
        <f>'№2 ИП ТС'!X29-J18</f>
        <v>881.16759908503218</v>
      </c>
      <c r="K32" s="154">
        <f>'№2 ИП ТС'!Y29</f>
        <v>0</v>
      </c>
      <c r="L32" s="154">
        <f>'№2 ИП ТС'!Z29</f>
        <v>0</v>
      </c>
      <c r="M32" s="154">
        <f>'№2 ИП ТС'!AA29</f>
        <v>0</v>
      </c>
      <c r="N32" s="154">
        <f>'№2 ИП ТС'!AB29</f>
        <v>0</v>
      </c>
      <c r="O32" s="154">
        <f>'№2 ИП ТС'!AC29</f>
        <v>0</v>
      </c>
      <c r="P32" s="154">
        <f>'№2 ИП ТС'!AD29</f>
        <v>0</v>
      </c>
      <c r="Q32" s="154">
        <f>'№2 ИП ТС'!AE29</f>
        <v>0</v>
      </c>
      <c r="R32" s="154">
        <f>'№2 ИП ТС'!AF29</f>
        <v>0</v>
      </c>
      <c r="S32" s="154">
        <f>'№2 ИП ТС'!AG29</f>
        <v>0</v>
      </c>
      <c r="T32" s="154">
        <v>0</v>
      </c>
      <c r="U32" s="154">
        <f>'№2 ИП ТС'!AI29</f>
        <v>0</v>
      </c>
      <c r="V32" s="154">
        <f>'№2 ИП ТС'!AJ29</f>
        <v>0</v>
      </c>
      <c r="W32" s="154">
        <f>'№2 ИП ТС'!AK29</f>
        <v>0</v>
      </c>
      <c r="X32" s="154">
        <f>'№2 ИП ТС'!AL29</f>
        <v>0</v>
      </c>
      <c r="Y32" s="154">
        <f>'№2 ИП ТС'!AM29</f>
        <v>0</v>
      </c>
      <c r="Z32" s="154">
        <f>'№2 ИП ТС'!AN29</f>
        <v>0</v>
      </c>
      <c r="AA32" s="154">
        <f>'№2 ИП ТС'!AO29</f>
        <v>0</v>
      </c>
      <c r="AB32" s="154">
        <v>0</v>
      </c>
      <c r="AC32" s="154" t="str">
        <f>'№2 ИП ТС'!A29</f>
        <v>3.1.3</v>
      </c>
    </row>
    <row r="33" spans="1:31" ht="31.5" x14ac:dyDescent="0.25">
      <c r="A33" s="156" t="s">
        <v>294</v>
      </c>
      <c r="B33" s="153" t="str">
        <f>'№2 ИП ТС'!B31</f>
        <v>Реконструкция системы ХВО  (замена фильтра ФИПа I-2.0-0.6 )</v>
      </c>
      <c r="C33" s="154">
        <f>'№2 ИП ТС'!R31-C19</f>
        <v>379.45401520000007</v>
      </c>
      <c r="D33" s="154">
        <f>C33</f>
        <v>379.45401520000007</v>
      </c>
      <c r="E33" s="154">
        <f>C33-D33</f>
        <v>0</v>
      </c>
      <c r="F33" s="154">
        <f t="shared" si="18"/>
        <v>379.45401520000007</v>
      </c>
      <c r="G33" s="154">
        <v>0</v>
      </c>
      <c r="H33" s="154">
        <f>'№2 ИП ТС'!V31-H19</f>
        <v>379.45401520000007</v>
      </c>
      <c r="I33" s="154">
        <f>'№2 ИП ТС'!W31</f>
        <v>0</v>
      </c>
      <c r="J33" s="154">
        <f>'№2 ИП ТС'!X31</f>
        <v>0</v>
      </c>
      <c r="K33" s="154">
        <f>'№2 ИП ТС'!Y31</f>
        <v>0</v>
      </c>
      <c r="L33" s="154">
        <f>'№2 ИП ТС'!Z31</f>
        <v>0</v>
      </c>
      <c r="M33" s="154">
        <f>'№2 ИП ТС'!AA31</f>
        <v>0</v>
      </c>
      <c r="N33" s="154">
        <f>'№2 ИП ТС'!AB31</f>
        <v>0</v>
      </c>
      <c r="O33" s="154">
        <f>'№2 ИП ТС'!AC31</f>
        <v>0</v>
      </c>
      <c r="P33" s="154">
        <f>'№2 ИП ТС'!AD31</f>
        <v>0</v>
      </c>
      <c r="Q33" s="154">
        <f>'№2 ИП ТС'!AE31</f>
        <v>0</v>
      </c>
      <c r="R33" s="154">
        <f>'№2 ИП ТС'!AF31</f>
        <v>0</v>
      </c>
      <c r="S33" s="154">
        <f>'№2 ИП ТС'!AG31</f>
        <v>0</v>
      </c>
      <c r="T33" s="154">
        <f>'№2 ИП ТС'!AH31</f>
        <v>0</v>
      </c>
      <c r="U33" s="154">
        <f>'№2 ИП ТС'!AI31</f>
        <v>0</v>
      </c>
      <c r="V33" s="154">
        <f>'№2 ИП ТС'!AJ31</f>
        <v>0</v>
      </c>
      <c r="W33" s="154">
        <f>'№2 ИП ТС'!AK31</f>
        <v>0</v>
      </c>
      <c r="X33" s="154">
        <f>'№2 ИП ТС'!AL31</f>
        <v>0</v>
      </c>
      <c r="Y33" s="154">
        <f>'№2 ИП ТС'!AM31</f>
        <v>0</v>
      </c>
      <c r="Z33" s="154">
        <f>'№2 ИП ТС'!AN31</f>
        <v>0</v>
      </c>
      <c r="AA33" s="154">
        <f>'№2 ИП ТС'!AO31</f>
        <v>0</v>
      </c>
      <c r="AB33" s="154">
        <v>0</v>
      </c>
      <c r="AC33" s="154" t="str">
        <f>'№2 ИП ТС'!A31</f>
        <v>3.2.1</v>
      </c>
    </row>
    <row r="34" spans="1:31" ht="70.5" customHeight="1" x14ac:dyDescent="0.25">
      <c r="A34" s="156" t="s">
        <v>295</v>
      </c>
      <c r="B34" s="153" t="str">
        <f>'№2 ИП ТС'!B41</f>
        <v>Установка системы охранной сигнализации (по периметру котельной по предписанию Росгвардии)</v>
      </c>
      <c r="C34" s="154">
        <f>'№2 ИП ТС'!T41</f>
        <v>1656.4301624</v>
      </c>
      <c r="D34" s="154">
        <f>C34</f>
        <v>1656.4301624</v>
      </c>
      <c r="E34" s="154">
        <f>C34-D34</f>
        <v>0</v>
      </c>
      <c r="F34" s="154">
        <f t="shared" si="18"/>
        <v>1656.4301624</v>
      </c>
      <c r="G34" s="154">
        <v>0</v>
      </c>
      <c r="H34" s="154">
        <f>'№2 ИП ТС'!V41</f>
        <v>1656.4301624</v>
      </c>
      <c r="I34" s="154">
        <f>'№2 ИП ТС'!W41</f>
        <v>0</v>
      </c>
      <c r="J34" s="154">
        <f>'№2 ИП ТС'!X41</f>
        <v>0</v>
      </c>
      <c r="K34" s="154">
        <f>'№2 ИП ТС'!Y41</f>
        <v>0</v>
      </c>
      <c r="L34" s="154">
        <f>'№2 ИП ТС'!Z41</f>
        <v>0</v>
      </c>
      <c r="M34" s="154">
        <f>'№2 ИП ТС'!AA41</f>
        <v>0</v>
      </c>
      <c r="N34" s="154">
        <f>'№2 ИП ТС'!AB41</f>
        <v>0</v>
      </c>
      <c r="O34" s="154">
        <f>'№2 ИП ТС'!AC41</f>
        <v>0</v>
      </c>
      <c r="P34" s="154">
        <f>'№2 ИП ТС'!AD41</f>
        <v>0</v>
      </c>
      <c r="Q34" s="154">
        <f>'№2 ИП ТС'!AE41</f>
        <v>0</v>
      </c>
      <c r="R34" s="154">
        <f>'№2 ИП ТС'!AF41</f>
        <v>0</v>
      </c>
      <c r="S34" s="154">
        <f>'№2 ИП ТС'!AG41</f>
        <v>0</v>
      </c>
      <c r="T34" s="154">
        <f>'№2 ИП ТС'!AH41</f>
        <v>0</v>
      </c>
      <c r="U34" s="154">
        <f>'№2 ИП ТС'!AI41</f>
        <v>0</v>
      </c>
      <c r="V34" s="154">
        <f>'№2 ИП ТС'!AJ41</f>
        <v>0</v>
      </c>
      <c r="W34" s="154">
        <f>'№2 ИП ТС'!AK41</f>
        <v>0</v>
      </c>
      <c r="X34" s="154">
        <f>'№2 ИП ТС'!AL41</f>
        <v>0</v>
      </c>
      <c r="Y34" s="154">
        <f>'№2 ИП ТС'!AM41</f>
        <v>0</v>
      </c>
      <c r="Z34" s="154">
        <f>'№2 ИП ТС'!AN41</f>
        <v>0</v>
      </c>
      <c r="AA34" s="154">
        <f>'№2 ИП ТС'!AO41</f>
        <v>0</v>
      </c>
      <c r="AB34" s="154">
        <v>0</v>
      </c>
      <c r="AC34" s="154" t="str">
        <f>'№2 ИП ТС'!A41</f>
        <v>6.1</v>
      </c>
    </row>
    <row r="35" spans="1:31" ht="15.75" x14ac:dyDescent="0.25">
      <c r="A35" s="209" t="s">
        <v>133</v>
      </c>
      <c r="B35" s="153" t="s">
        <v>281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/>
    </row>
    <row r="36" spans="1:31" s="159" customFormat="1" ht="165.75" customHeight="1" x14ac:dyDescent="0.25">
      <c r="A36" s="149" t="s">
        <v>134</v>
      </c>
      <c r="B36" s="150" t="s">
        <v>180</v>
      </c>
      <c r="C36" s="151">
        <v>0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0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/>
      <c r="AD36" s="158"/>
      <c r="AE36" s="158"/>
    </row>
    <row r="37" spans="1:31" s="159" customFormat="1" ht="50.25" customHeight="1" x14ac:dyDescent="0.25">
      <c r="A37" s="160" t="s">
        <v>135</v>
      </c>
      <c r="B37" s="161" t="s">
        <v>152</v>
      </c>
      <c r="C37" s="162">
        <f>SUM(G37:AB37)</f>
        <v>0</v>
      </c>
      <c r="D37" s="162">
        <v>0</v>
      </c>
      <c r="E37" s="162">
        <f>SUM(G37:Y37)</f>
        <v>0</v>
      </c>
      <c r="F37" s="162">
        <f>SUM(G37:AB37)</f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0</v>
      </c>
      <c r="V37" s="162">
        <v>0</v>
      </c>
      <c r="W37" s="162">
        <v>0</v>
      </c>
      <c r="X37" s="162">
        <v>0</v>
      </c>
      <c r="Y37" s="162">
        <v>0</v>
      </c>
      <c r="Z37" s="162">
        <v>0</v>
      </c>
      <c r="AA37" s="162">
        <v>0</v>
      </c>
      <c r="AB37" s="162">
        <v>0</v>
      </c>
      <c r="AC37" s="162"/>
      <c r="AD37" s="158"/>
      <c r="AE37" s="158"/>
    </row>
    <row r="38" spans="1:31" s="159" customFormat="1" ht="56.25" customHeight="1" x14ac:dyDescent="0.25">
      <c r="A38" s="160"/>
      <c r="B38" s="161" t="s">
        <v>117</v>
      </c>
      <c r="C38" s="162">
        <f t="shared" ref="C38:AB38" si="19">C27+C36+C26+C15</f>
        <v>10093.024456060242</v>
      </c>
      <c r="D38" s="162">
        <f t="shared" si="19"/>
        <v>2035.8841775999999</v>
      </c>
      <c r="E38" s="162">
        <f t="shared" si="19"/>
        <v>8057.1402784602415</v>
      </c>
      <c r="F38" s="162">
        <f t="shared" si="19"/>
        <v>10093.024456060242</v>
      </c>
      <c r="G38" s="162">
        <f t="shared" si="19"/>
        <v>0</v>
      </c>
      <c r="H38" s="162">
        <f t="shared" si="19"/>
        <v>3153.6702204558928</v>
      </c>
      <c r="I38" s="162">
        <f t="shared" si="19"/>
        <v>1011.6744640850322</v>
      </c>
      <c r="J38" s="162">
        <f t="shared" si="19"/>
        <v>881.16759908503218</v>
      </c>
      <c r="K38" s="162">
        <f t="shared" si="19"/>
        <v>1005.0568823828572</v>
      </c>
      <c r="L38" s="162">
        <f t="shared" si="19"/>
        <v>1005.0568823828572</v>
      </c>
      <c r="M38" s="162">
        <f t="shared" si="19"/>
        <v>1005.0568823828572</v>
      </c>
      <c r="N38" s="162">
        <f t="shared" si="19"/>
        <v>886.56507934285719</v>
      </c>
      <c r="O38" s="162">
        <f t="shared" si="19"/>
        <v>886.56507934285719</v>
      </c>
      <c r="P38" s="162">
        <f t="shared" si="19"/>
        <v>258.21136659999866</v>
      </c>
      <c r="Q38" s="162">
        <f t="shared" si="19"/>
        <v>0</v>
      </c>
      <c r="R38" s="162">
        <f t="shared" si="19"/>
        <v>0</v>
      </c>
      <c r="S38" s="162">
        <f t="shared" si="19"/>
        <v>0</v>
      </c>
      <c r="T38" s="162">
        <f t="shared" si="19"/>
        <v>0</v>
      </c>
      <c r="U38" s="162">
        <f t="shared" si="19"/>
        <v>0</v>
      </c>
      <c r="V38" s="162">
        <f t="shared" si="19"/>
        <v>0</v>
      </c>
      <c r="W38" s="162">
        <f t="shared" si="19"/>
        <v>0</v>
      </c>
      <c r="X38" s="162">
        <f t="shared" si="19"/>
        <v>0</v>
      </c>
      <c r="Y38" s="162">
        <f t="shared" si="19"/>
        <v>0</v>
      </c>
      <c r="Z38" s="162">
        <f t="shared" si="19"/>
        <v>0</v>
      </c>
      <c r="AA38" s="162">
        <f t="shared" si="19"/>
        <v>0</v>
      </c>
      <c r="AB38" s="162">
        <f t="shared" si="19"/>
        <v>0</v>
      </c>
      <c r="AC38" s="162"/>
      <c r="AD38" s="158"/>
      <c r="AE38" s="158"/>
    </row>
    <row r="39" spans="1:31" s="159" customFormat="1" ht="56.25" customHeight="1" x14ac:dyDescent="0.25">
      <c r="A39" s="266" t="s">
        <v>153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158"/>
      <c r="AE39" s="158"/>
    </row>
    <row r="40" spans="1:31" s="159" customFormat="1" ht="68.25" customHeight="1" x14ac:dyDescent="0.25">
      <c r="A40" s="160" t="s">
        <v>18</v>
      </c>
      <c r="B40" s="161" t="s">
        <v>143</v>
      </c>
      <c r="C40" s="162">
        <f>D40+E40</f>
        <v>6223.4359915370169</v>
      </c>
      <c r="D40" s="162">
        <f>D41+D49+D50+D51</f>
        <v>2340.8567295370167</v>
      </c>
      <c r="E40" s="162">
        <f>E41+E49+E50+E51</f>
        <v>3882.5792619999997</v>
      </c>
      <c r="F40" s="162">
        <f t="shared" ref="F40:F51" si="20">SUM(G40:AB40)</f>
        <v>6223.4359915370151</v>
      </c>
      <c r="G40" s="162">
        <f t="shared" ref="G40:AB40" si="21">G41+G49+G50+G51</f>
        <v>0</v>
      </c>
      <c r="H40" s="162">
        <f t="shared" si="21"/>
        <v>0</v>
      </c>
      <c r="I40" s="162">
        <f t="shared" si="21"/>
        <v>-383.22439168218364</v>
      </c>
      <c r="J40" s="162">
        <f t="shared" si="21"/>
        <v>-442.90784153211075</v>
      </c>
      <c r="K40" s="162">
        <f t="shared" si="21"/>
        <v>1595.8607239149678</v>
      </c>
      <c r="L40" s="162">
        <f t="shared" si="21"/>
        <v>1579.2199574443798</v>
      </c>
      <c r="M40" s="162">
        <f t="shared" si="21"/>
        <v>1470.8557560326151</v>
      </c>
      <c r="N40" s="162">
        <f t="shared" si="21"/>
        <v>1367.6553936796738</v>
      </c>
      <c r="O40" s="162">
        <f t="shared" si="21"/>
        <v>1035.9763936796739</v>
      </c>
      <c r="P40" s="162">
        <f t="shared" si="21"/>
        <v>0</v>
      </c>
      <c r="Q40" s="162">
        <f t="shared" si="21"/>
        <v>0</v>
      </c>
      <c r="R40" s="162">
        <f t="shared" si="21"/>
        <v>0</v>
      </c>
      <c r="S40" s="162">
        <f t="shared" si="21"/>
        <v>0</v>
      </c>
      <c r="T40" s="162">
        <f t="shared" si="21"/>
        <v>0</v>
      </c>
      <c r="U40" s="162">
        <f t="shared" si="21"/>
        <v>0</v>
      </c>
      <c r="V40" s="162">
        <f t="shared" si="21"/>
        <v>0</v>
      </c>
      <c r="W40" s="162">
        <f t="shared" si="21"/>
        <v>0</v>
      </c>
      <c r="X40" s="162">
        <f t="shared" si="21"/>
        <v>0</v>
      </c>
      <c r="Y40" s="162">
        <f t="shared" si="21"/>
        <v>0</v>
      </c>
      <c r="Z40" s="162">
        <f t="shared" si="21"/>
        <v>0</v>
      </c>
      <c r="AA40" s="162">
        <f t="shared" si="21"/>
        <v>0</v>
      </c>
      <c r="AB40" s="162">
        <f t="shared" si="21"/>
        <v>0</v>
      </c>
      <c r="AC40" s="162"/>
      <c r="AD40" s="158"/>
      <c r="AE40" s="158"/>
    </row>
    <row r="41" spans="1:31" s="159" customFormat="1" ht="56.25" customHeight="1" x14ac:dyDescent="0.25">
      <c r="A41" s="163" t="s">
        <v>15</v>
      </c>
      <c r="B41" s="164" t="s">
        <v>181</v>
      </c>
      <c r="C41" s="157">
        <f>SUM(C42:C48)</f>
        <v>6223.435991537016</v>
      </c>
      <c r="D41" s="157">
        <f t="shared" ref="D41:E41" si="22">SUM(D42:D48)</f>
        <v>2340.8567295370167</v>
      </c>
      <c r="E41" s="157">
        <f t="shared" si="22"/>
        <v>3882.5792619999997</v>
      </c>
      <c r="F41" s="157">
        <f>SUM(G41:AB41)</f>
        <v>6223.4359915370151</v>
      </c>
      <c r="G41" s="157">
        <f t="shared" ref="G41:AB41" si="23">SUM(G42:G46)</f>
        <v>0</v>
      </c>
      <c r="H41" s="157">
        <f t="shared" si="23"/>
        <v>0</v>
      </c>
      <c r="I41" s="157">
        <f>SUM(I42:I48)</f>
        <v>-383.22439168218364</v>
      </c>
      <c r="J41" s="157">
        <f t="shared" ref="J41:T41" si="24">SUM(J42:J48)</f>
        <v>-442.90784153211075</v>
      </c>
      <c r="K41" s="157">
        <f t="shared" si="24"/>
        <v>1595.8607239149678</v>
      </c>
      <c r="L41" s="157">
        <f t="shared" si="24"/>
        <v>1579.2199574443798</v>
      </c>
      <c r="M41" s="157">
        <f t="shared" si="24"/>
        <v>1470.8557560326151</v>
      </c>
      <c r="N41" s="157">
        <f t="shared" si="24"/>
        <v>1367.6553936796738</v>
      </c>
      <c r="O41" s="157">
        <f t="shared" si="24"/>
        <v>1035.9763936796739</v>
      </c>
      <c r="P41" s="157">
        <f t="shared" si="24"/>
        <v>0</v>
      </c>
      <c r="Q41" s="157">
        <f t="shared" si="24"/>
        <v>0</v>
      </c>
      <c r="R41" s="157">
        <f t="shared" si="24"/>
        <v>0</v>
      </c>
      <c r="S41" s="157">
        <f t="shared" si="24"/>
        <v>0</v>
      </c>
      <c r="T41" s="157">
        <f t="shared" si="24"/>
        <v>0</v>
      </c>
      <c r="U41" s="157">
        <f t="shared" si="23"/>
        <v>0</v>
      </c>
      <c r="V41" s="157">
        <f t="shared" si="23"/>
        <v>0</v>
      </c>
      <c r="W41" s="157">
        <f t="shared" si="23"/>
        <v>0</v>
      </c>
      <c r="X41" s="157">
        <f t="shared" si="23"/>
        <v>0</v>
      </c>
      <c r="Y41" s="157">
        <f t="shared" si="23"/>
        <v>0</v>
      </c>
      <c r="Z41" s="157">
        <f t="shared" si="23"/>
        <v>0</v>
      </c>
      <c r="AA41" s="157">
        <f t="shared" si="23"/>
        <v>0</v>
      </c>
      <c r="AB41" s="157">
        <f t="shared" si="23"/>
        <v>0</v>
      </c>
      <c r="AC41" s="157"/>
      <c r="AD41" s="158"/>
      <c r="AE41" s="158"/>
    </row>
    <row r="42" spans="1:31" s="159" customFormat="1" ht="58.5" customHeight="1" x14ac:dyDescent="0.25">
      <c r="A42" s="163" t="s">
        <v>97</v>
      </c>
      <c r="B42" s="164" t="str">
        <f>B30</f>
        <v>Реконструкция паропровода с заменой тепловой изоляции. Участок №1</v>
      </c>
      <c r="C42" s="157">
        <f>E42</f>
        <v>1457.1932269999998</v>
      </c>
      <c r="D42" s="157">
        <f>E42-C42</f>
        <v>0</v>
      </c>
      <c r="E42" s="157">
        <f>F42</f>
        <v>1457.1932269999998</v>
      </c>
      <c r="F42" s="157">
        <f t="shared" si="20"/>
        <v>1457.1932269999998</v>
      </c>
      <c r="G42" s="157">
        <v>0</v>
      </c>
      <c r="H42" s="157">
        <v>0</v>
      </c>
      <c r="I42" s="157">
        <f>мероприятия!F9/10</f>
        <v>208.17046099999999</v>
      </c>
      <c r="J42" s="157">
        <f>I42</f>
        <v>208.17046099999999</v>
      </c>
      <c r="K42" s="157">
        <f t="shared" ref="K42:O44" si="25">J42</f>
        <v>208.17046099999999</v>
      </c>
      <c r="L42" s="157">
        <f t="shared" si="25"/>
        <v>208.17046099999999</v>
      </c>
      <c r="M42" s="157">
        <f t="shared" si="25"/>
        <v>208.17046099999999</v>
      </c>
      <c r="N42" s="157">
        <f t="shared" si="25"/>
        <v>208.17046099999999</v>
      </c>
      <c r="O42" s="157">
        <f t="shared" si="25"/>
        <v>208.17046099999999</v>
      </c>
      <c r="P42" s="157"/>
      <c r="Q42" s="157"/>
      <c r="R42" s="157"/>
      <c r="S42" s="157"/>
      <c r="T42" s="157"/>
      <c r="U42" s="157">
        <f t="shared" ref="U42:AB42" si="26">T42</f>
        <v>0</v>
      </c>
      <c r="V42" s="157">
        <f t="shared" si="26"/>
        <v>0</v>
      </c>
      <c r="W42" s="157">
        <f t="shared" si="26"/>
        <v>0</v>
      </c>
      <c r="X42" s="157">
        <f t="shared" si="26"/>
        <v>0</v>
      </c>
      <c r="Y42" s="157">
        <f t="shared" si="26"/>
        <v>0</v>
      </c>
      <c r="Z42" s="157">
        <f t="shared" si="26"/>
        <v>0</v>
      </c>
      <c r="AA42" s="157">
        <f t="shared" si="26"/>
        <v>0</v>
      </c>
      <c r="AB42" s="157">
        <f t="shared" si="26"/>
        <v>0</v>
      </c>
      <c r="AC42" s="157" t="str">
        <f t="shared" ref="AC42:AC48" si="27">AC30</f>
        <v>3.1.1</v>
      </c>
      <c r="AD42" s="158"/>
      <c r="AE42" s="158"/>
    </row>
    <row r="43" spans="1:31" s="159" customFormat="1" ht="58.5" customHeight="1" x14ac:dyDescent="0.25">
      <c r="A43" s="163" t="s">
        <v>292</v>
      </c>
      <c r="B43" s="164" t="str">
        <f>B31</f>
        <v>Реконструкция паропровода с заменой тепловой изоляции. Участок №2</v>
      </c>
      <c r="C43" s="157">
        <f>E43</f>
        <v>1299.46407</v>
      </c>
      <c r="D43" s="157">
        <f>E43-C43</f>
        <v>0</v>
      </c>
      <c r="E43" s="157">
        <f>F43</f>
        <v>1299.46407</v>
      </c>
      <c r="F43" s="157">
        <f t="shared" si="20"/>
        <v>1299.46407</v>
      </c>
      <c r="G43" s="154">
        <v>0</v>
      </c>
      <c r="H43" s="154">
        <v>0</v>
      </c>
      <c r="I43" s="157">
        <v>0</v>
      </c>
      <c r="J43" s="157">
        <f>мероприятия!F10/10</f>
        <v>216.57734500000001</v>
      </c>
      <c r="K43" s="157">
        <f t="shared" si="25"/>
        <v>216.57734500000001</v>
      </c>
      <c r="L43" s="157">
        <f t="shared" si="25"/>
        <v>216.57734500000001</v>
      </c>
      <c r="M43" s="157">
        <f t="shared" si="25"/>
        <v>216.57734500000001</v>
      </c>
      <c r="N43" s="157">
        <f t="shared" si="25"/>
        <v>216.57734500000001</v>
      </c>
      <c r="O43" s="157">
        <f t="shared" si="25"/>
        <v>216.57734500000001</v>
      </c>
      <c r="P43" s="157"/>
      <c r="Q43" s="157"/>
      <c r="R43" s="154"/>
      <c r="S43" s="154"/>
      <c r="T43" s="157"/>
      <c r="U43" s="157">
        <f>T43</f>
        <v>0</v>
      </c>
      <c r="V43" s="157">
        <f>U43</f>
        <v>0</v>
      </c>
      <c r="W43" s="157">
        <v>0</v>
      </c>
      <c r="X43" s="157">
        <f>W43</f>
        <v>0</v>
      </c>
      <c r="Y43" s="157">
        <v>0</v>
      </c>
      <c r="Z43" s="157">
        <v>0</v>
      </c>
      <c r="AA43" s="157">
        <v>0</v>
      </c>
      <c r="AB43" s="157">
        <v>0</v>
      </c>
      <c r="AC43" s="157" t="str">
        <f t="shared" si="27"/>
        <v>3.1.2</v>
      </c>
      <c r="AD43" s="158"/>
      <c r="AE43" s="158"/>
    </row>
    <row r="44" spans="1:31" s="159" customFormat="1" ht="58.5" customHeight="1" x14ac:dyDescent="0.25">
      <c r="A44" s="163" t="s">
        <v>293</v>
      </c>
      <c r="B44" s="164" t="str">
        <f>B32</f>
        <v>Реконструкция паропровода с заменой тепловой изоляции. Участок №3</v>
      </c>
      <c r="C44" s="157">
        <f>E44</f>
        <v>1125.921965</v>
      </c>
      <c r="D44" s="157">
        <f>E44-C44</f>
        <v>0</v>
      </c>
      <c r="E44" s="157">
        <f>F44</f>
        <v>1125.921965</v>
      </c>
      <c r="F44" s="157">
        <f t="shared" si="20"/>
        <v>1125.921965</v>
      </c>
      <c r="G44" s="154">
        <v>0</v>
      </c>
      <c r="H44" s="154">
        <v>0</v>
      </c>
      <c r="I44" s="157">
        <v>0</v>
      </c>
      <c r="J44" s="157">
        <v>0</v>
      </c>
      <c r="K44" s="157">
        <f>мероприятия!F11/10</f>
        <v>225.184393</v>
      </c>
      <c r="L44" s="157">
        <f>K44</f>
        <v>225.184393</v>
      </c>
      <c r="M44" s="157">
        <f t="shared" si="25"/>
        <v>225.184393</v>
      </c>
      <c r="N44" s="157">
        <f t="shared" si="25"/>
        <v>225.184393</v>
      </c>
      <c r="O44" s="157">
        <f t="shared" si="25"/>
        <v>225.184393</v>
      </c>
      <c r="P44" s="157"/>
      <c r="Q44" s="157"/>
      <c r="R44" s="157"/>
      <c r="S44" s="157"/>
      <c r="T44" s="157"/>
      <c r="U44" s="157">
        <v>0</v>
      </c>
      <c r="V44" s="157">
        <f>U44</f>
        <v>0</v>
      </c>
      <c r="W44" s="157">
        <f>V44</f>
        <v>0</v>
      </c>
      <c r="X44" s="157">
        <f>W44</f>
        <v>0</v>
      </c>
      <c r="Y44" s="157">
        <f>X44</f>
        <v>0</v>
      </c>
      <c r="Z44" s="157">
        <f>Y44</f>
        <v>0</v>
      </c>
      <c r="AA44" s="157">
        <f>Z44</f>
        <v>0</v>
      </c>
      <c r="AB44" s="157">
        <f>AA44</f>
        <v>0</v>
      </c>
      <c r="AC44" s="157" t="str">
        <f t="shared" si="27"/>
        <v>3.1.3</v>
      </c>
      <c r="AD44" s="158"/>
      <c r="AE44" s="158"/>
    </row>
    <row r="45" spans="1:31" s="159" customFormat="1" ht="58.5" customHeight="1" x14ac:dyDescent="0.25">
      <c r="A45" s="163" t="s">
        <v>296</v>
      </c>
      <c r="B45" s="164" t="str">
        <f>мероприятия!B8</f>
        <v>Реконструкция системы ХВО  (замена фильтра ФИПа I-2.0-0.6 )</v>
      </c>
      <c r="C45" s="157">
        <f>F45</f>
        <v>236.98360608000002</v>
      </c>
      <c r="D45" s="157">
        <f>C45-E45</f>
        <v>236.98360608000002</v>
      </c>
      <c r="E45" s="157">
        <v>0</v>
      </c>
      <c r="F45" s="157">
        <f t="shared" si="20"/>
        <v>236.98360608000002</v>
      </c>
      <c r="G45" s="154">
        <v>0</v>
      </c>
      <c r="H45" s="154">
        <v>0</v>
      </c>
      <c r="I45" s="157">
        <f>мероприятия!F8/5</f>
        <v>118.49180304000001</v>
      </c>
      <c r="J45" s="157">
        <f t="shared" ref="J45:O46" si="28">I45</f>
        <v>118.49180304000001</v>
      </c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>
        <f t="shared" ref="T45:U51" si="29">T45</f>
        <v>0</v>
      </c>
      <c r="V45" s="157">
        <f>U45</f>
        <v>0</v>
      </c>
      <c r="W45" s="157">
        <f>V45</f>
        <v>0</v>
      </c>
      <c r="X45" s="157">
        <f>W45</f>
        <v>0</v>
      </c>
      <c r="Y45" s="157">
        <f>X45</f>
        <v>0</v>
      </c>
      <c r="Z45" s="157">
        <f>Y45</f>
        <v>0</v>
      </c>
      <c r="AA45" s="157">
        <v>0</v>
      </c>
      <c r="AB45" s="157">
        <v>0</v>
      </c>
      <c r="AC45" s="157" t="str">
        <f t="shared" si="27"/>
        <v>3.2.1</v>
      </c>
      <c r="AD45" s="158"/>
      <c r="AE45" s="158"/>
    </row>
    <row r="46" spans="1:31" s="159" customFormat="1" ht="67.5" customHeight="1" x14ac:dyDescent="0.25">
      <c r="A46" s="163" t="s">
        <v>297</v>
      </c>
      <c r="B46" s="164" t="str">
        <f>B34</f>
        <v>Установка системы охранной сигнализации (по периметру котельной по предписанию Росгвардии)</v>
      </c>
      <c r="C46" s="157">
        <f>F46</f>
        <v>1656.4301624</v>
      </c>
      <c r="D46" s="157">
        <f>C46-E46</f>
        <v>1656.4301624</v>
      </c>
      <c r="E46" s="157">
        <v>0</v>
      </c>
      <c r="F46" s="157">
        <f t="shared" si="20"/>
        <v>1656.4301624</v>
      </c>
      <c r="G46" s="154">
        <v>0</v>
      </c>
      <c r="H46" s="154">
        <v>0</v>
      </c>
      <c r="I46" s="157">
        <f>H34/7</f>
        <v>236.63288034285713</v>
      </c>
      <c r="J46" s="157">
        <f t="shared" si="28"/>
        <v>236.63288034285713</v>
      </c>
      <c r="K46" s="157">
        <f t="shared" si="28"/>
        <v>236.63288034285713</v>
      </c>
      <c r="L46" s="157">
        <f t="shared" si="28"/>
        <v>236.63288034285713</v>
      </c>
      <c r="M46" s="157">
        <f t="shared" si="28"/>
        <v>236.63288034285713</v>
      </c>
      <c r="N46" s="157">
        <f>M46</f>
        <v>236.63288034285713</v>
      </c>
      <c r="O46" s="157">
        <f t="shared" si="28"/>
        <v>236.63288034285713</v>
      </c>
      <c r="P46" s="157"/>
      <c r="Q46" s="157"/>
      <c r="R46" s="154"/>
      <c r="S46" s="157"/>
      <c r="T46" s="157"/>
      <c r="U46" s="157">
        <f t="shared" si="29"/>
        <v>0</v>
      </c>
      <c r="V46" s="157">
        <f>U46</f>
        <v>0</v>
      </c>
      <c r="W46" s="157">
        <v>0</v>
      </c>
      <c r="X46" s="157">
        <f>W46</f>
        <v>0</v>
      </c>
      <c r="Y46" s="157">
        <v>0</v>
      </c>
      <c r="Z46" s="157">
        <v>0</v>
      </c>
      <c r="AA46" s="157">
        <v>0</v>
      </c>
      <c r="AB46" s="157">
        <v>0</v>
      </c>
      <c r="AC46" s="157" t="str">
        <f t="shared" si="27"/>
        <v>6.1</v>
      </c>
      <c r="AD46" s="158"/>
      <c r="AE46" s="158"/>
    </row>
    <row r="47" spans="1:31" s="159" customFormat="1" ht="58.5" customHeight="1" x14ac:dyDescent="0.25">
      <c r="A47" s="215" t="s">
        <v>330</v>
      </c>
      <c r="B47" s="216" t="s">
        <v>333</v>
      </c>
      <c r="C47" s="217">
        <f>F47</f>
        <v>91.967511207089387</v>
      </c>
      <c r="D47" s="217">
        <f>C47-E47</f>
        <v>91.967511207089387</v>
      </c>
      <c r="E47" s="217">
        <v>0</v>
      </c>
      <c r="F47" s="217">
        <f t="shared" ref="F47:F48" si="30">SUM(G47:AB47)</f>
        <v>91.967511207089387</v>
      </c>
      <c r="G47" s="217">
        <v>0</v>
      </c>
      <c r="H47" s="217">
        <v>0</v>
      </c>
      <c r="I47" s="217">
        <f>I15-амортиз!E60</f>
        <v>-1154.0989859149679</v>
      </c>
      <c r="J47" s="217">
        <f>J15-амортиз!F60</f>
        <v>-1370.6763309149678</v>
      </c>
      <c r="K47" s="217">
        <f>амортиз!G52</f>
        <v>709.29564457211086</v>
      </c>
      <c r="L47" s="217">
        <f>амортиз!H52</f>
        <v>692.65487810152274</v>
      </c>
      <c r="M47" s="217">
        <f>амортиз!I52</f>
        <v>584.29067668975802</v>
      </c>
      <c r="N47" s="217">
        <f>амортиз!J52</f>
        <v>481.09031433681679</v>
      </c>
      <c r="O47" s="217">
        <f>амортиз!K52-331.679</f>
        <v>149.41131433681682</v>
      </c>
      <c r="P47" s="157"/>
      <c r="Q47" s="157"/>
      <c r="R47" s="157"/>
      <c r="S47" s="157"/>
      <c r="T47" s="157"/>
      <c r="U47" s="157">
        <f t="shared" si="29"/>
        <v>0</v>
      </c>
      <c r="V47" s="157">
        <f>U47</f>
        <v>0</v>
      </c>
      <c r="W47" s="157">
        <f>V47</f>
        <v>0</v>
      </c>
      <c r="X47" s="157">
        <f>W47</f>
        <v>0</v>
      </c>
      <c r="Y47" s="157">
        <f>X47</f>
        <v>0</v>
      </c>
      <c r="Z47" s="157">
        <f>Y47</f>
        <v>0</v>
      </c>
      <c r="AA47" s="157">
        <v>0</v>
      </c>
      <c r="AB47" s="157">
        <v>0</v>
      </c>
      <c r="AC47" s="157">
        <f t="shared" si="27"/>
        <v>0</v>
      </c>
      <c r="AD47" s="158"/>
      <c r="AE47" s="158"/>
    </row>
    <row r="48" spans="1:31" s="159" customFormat="1" ht="67.5" customHeight="1" x14ac:dyDescent="0.25">
      <c r="A48" s="215" t="s">
        <v>331</v>
      </c>
      <c r="B48" s="216" t="s">
        <v>332</v>
      </c>
      <c r="C48" s="217">
        <f>F48</f>
        <v>355.4754498499272</v>
      </c>
      <c r="D48" s="217">
        <f>C48-E48</f>
        <v>355.4754498499272</v>
      </c>
      <c r="E48" s="217">
        <v>0</v>
      </c>
      <c r="F48" s="217">
        <f t="shared" si="30"/>
        <v>355.4754498499272</v>
      </c>
      <c r="G48" s="217">
        <v>0</v>
      </c>
      <c r="H48" s="217">
        <v>0</v>
      </c>
      <c r="I48" s="217">
        <f>амортиз!E53</f>
        <v>207.57944984992722</v>
      </c>
      <c r="J48" s="217">
        <v>147.89599999999999</v>
      </c>
      <c r="K48" s="217"/>
      <c r="L48" s="217"/>
      <c r="M48" s="217"/>
      <c r="N48" s="217"/>
      <c r="O48" s="217"/>
      <c r="P48" s="157"/>
      <c r="Q48" s="157"/>
      <c r="R48" s="157"/>
      <c r="S48" s="157"/>
      <c r="T48" s="157"/>
      <c r="U48" s="157">
        <f>амортиз!Q53</f>
        <v>0</v>
      </c>
      <c r="V48" s="157">
        <f>амортиз!R53</f>
        <v>0</v>
      </c>
      <c r="W48" s="157">
        <f>амортиз!S53</f>
        <v>0</v>
      </c>
      <c r="X48" s="157">
        <f>амортиз!T53</f>
        <v>0</v>
      </c>
      <c r="Y48" s="157">
        <f>амортиз!U53</f>
        <v>0</v>
      </c>
      <c r="Z48" s="157">
        <f>амортиз!V53</f>
        <v>0</v>
      </c>
      <c r="AA48" s="157">
        <f>амортиз!W53</f>
        <v>0</v>
      </c>
      <c r="AB48" s="157">
        <f>амортиз!X53</f>
        <v>0</v>
      </c>
      <c r="AC48" s="157">
        <f t="shared" si="27"/>
        <v>0</v>
      </c>
      <c r="AD48" s="158"/>
      <c r="AE48" s="158"/>
    </row>
    <row r="49" spans="1:29" ht="31.5" x14ac:dyDescent="0.25">
      <c r="A49" s="207" t="s">
        <v>172</v>
      </c>
      <c r="B49" s="164" t="s">
        <v>186</v>
      </c>
      <c r="C49" s="157">
        <f>D49+E49</f>
        <v>0</v>
      </c>
      <c r="D49" s="157">
        <v>0</v>
      </c>
      <c r="E49" s="157">
        <v>0</v>
      </c>
      <c r="F49" s="157">
        <f t="shared" si="20"/>
        <v>0</v>
      </c>
      <c r="G49" s="154">
        <v>0</v>
      </c>
      <c r="H49" s="154">
        <v>0</v>
      </c>
      <c r="I49" s="157">
        <v>0</v>
      </c>
      <c r="J49" s="157">
        <v>0</v>
      </c>
      <c r="K49" s="157">
        <v>0</v>
      </c>
      <c r="L49" s="157">
        <v>0</v>
      </c>
      <c r="M49" s="157">
        <v>0</v>
      </c>
      <c r="N49" s="157">
        <v>0</v>
      </c>
      <c r="O49" s="157">
        <v>0</v>
      </c>
      <c r="P49" s="157">
        <f t="shared" ref="P49:S51" si="31">O49</f>
        <v>0</v>
      </c>
      <c r="Q49" s="157">
        <f t="shared" si="31"/>
        <v>0</v>
      </c>
      <c r="R49" s="154">
        <f t="shared" si="31"/>
        <v>0</v>
      </c>
      <c r="S49" s="157">
        <f t="shared" si="31"/>
        <v>0</v>
      </c>
      <c r="T49" s="157">
        <f t="shared" si="29"/>
        <v>0</v>
      </c>
      <c r="U49" s="157">
        <f t="shared" si="29"/>
        <v>0</v>
      </c>
      <c r="V49" s="157">
        <f>U49</f>
        <v>0</v>
      </c>
      <c r="W49" s="157">
        <v>0</v>
      </c>
      <c r="X49" s="157">
        <v>0</v>
      </c>
      <c r="Y49" s="157">
        <v>0</v>
      </c>
      <c r="Z49" s="157">
        <v>0</v>
      </c>
      <c r="AA49" s="157">
        <v>0</v>
      </c>
      <c r="AB49" s="157">
        <v>0</v>
      </c>
      <c r="AC49" s="157"/>
    </row>
    <row r="50" spans="1:29" ht="31.5" x14ac:dyDescent="0.25">
      <c r="A50" s="207" t="s">
        <v>173</v>
      </c>
      <c r="B50" s="164" t="s">
        <v>182</v>
      </c>
      <c r="C50" s="157">
        <f>SUM(G50:AB50)</f>
        <v>0</v>
      </c>
      <c r="D50" s="157">
        <v>0</v>
      </c>
      <c r="E50" s="157">
        <f>SUM(G50:AB50)</f>
        <v>0</v>
      </c>
      <c r="F50" s="157">
        <f t="shared" si="20"/>
        <v>0</v>
      </c>
      <c r="G50" s="154">
        <v>0</v>
      </c>
      <c r="H50" s="154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f t="shared" si="31"/>
        <v>0</v>
      </c>
      <c r="Q50" s="157">
        <f t="shared" si="31"/>
        <v>0</v>
      </c>
      <c r="R50" s="154">
        <f t="shared" si="31"/>
        <v>0</v>
      </c>
      <c r="S50" s="157">
        <f t="shared" si="31"/>
        <v>0</v>
      </c>
      <c r="T50" s="157">
        <f t="shared" si="29"/>
        <v>0</v>
      </c>
      <c r="U50" s="157">
        <f t="shared" si="29"/>
        <v>0</v>
      </c>
      <c r="V50" s="157">
        <f>U50</f>
        <v>0</v>
      </c>
      <c r="W50" s="157">
        <v>0</v>
      </c>
      <c r="X50" s="157">
        <v>0</v>
      </c>
      <c r="Y50" s="157">
        <v>0</v>
      </c>
      <c r="Z50" s="157">
        <v>0</v>
      </c>
      <c r="AA50" s="157">
        <v>0</v>
      </c>
      <c r="AB50" s="157">
        <v>0</v>
      </c>
      <c r="AC50" s="157"/>
    </row>
    <row r="51" spans="1:29" ht="31.5" x14ac:dyDescent="0.25">
      <c r="A51" s="207" t="s">
        <v>178</v>
      </c>
      <c r="B51" s="164" t="s">
        <v>183</v>
      </c>
      <c r="C51" s="157">
        <f>SUM(G51:AB51)</f>
        <v>0</v>
      </c>
      <c r="D51" s="157">
        <v>0</v>
      </c>
      <c r="E51" s="157">
        <f>SUM(G51:AB51)</f>
        <v>0</v>
      </c>
      <c r="F51" s="157">
        <f t="shared" si="20"/>
        <v>0</v>
      </c>
      <c r="G51" s="154">
        <v>0</v>
      </c>
      <c r="H51" s="154">
        <v>0</v>
      </c>
      <c r="I51" s="157">
        <v>0</v>
      </c>
      <c r="J51" s="157">
        <v>0</v>
      </c>
      <c r="K51" s="157">
        <v>0</v>
      </c>
      <c r="L51" s="157">
        <v>0</v>
      </c>
      <c r="M51" s="157">
        <v>0</v>
      </c>
      <c r="N51" s="157">
        <v>0</v>
      </c>
      <c r="O51" s="157">
        <v>0</v>
      </c>
      <c r="P51" s="157">
        <f t="shared" si="31"/>
        <v>0</v>
      </c>
      <c r="Q51" s="157">
        <f t="shared" si="31"/>
        <v>0</v>
      </c>
      <c r="R51" s="154">
        <f t="shared" si="31"/>
        <v>0</v>
      </c>
      <c r="S51" s="157">
        <f t="shared" si="31"/>
        <v>0</v>
      </c>
      <c r="T51" s="157">
        <f t="shared" si="29"/>
        <v>0</v>
      </c>
      <c r="U51" s="157">
        <f t="shared" si="29"/>
        <v>0</v>
      </c>
      <c r="V51" s="157">
        <f>U51</f>
        <v>0</v>
      </c>
      <c r="W51" s="157">
        <v>0</v>
      </c>
      <c r="X51" s="157">
        <v>0</v>
      </c>
      <c r="Y51" s="157">
        <v>0</v>
      </c>
      <c r="Z51" s="157">
        <v>0</v>
      </c>
      <c r="AA51" s="157">
        <v>0</v>
      </c>
      <c r="AB51" s="157">
        <v>0</v>
      </c>
      <c r="AC51" s="157"/>
    </row>
    <row r="52" spans="1:29" ht="15.75" x14ac:dyDescent="0.25">
      <c r="A52" s="160" t="s">
        <v>129</v>
      </c>
      <c r="B52" s="161" t="s">
        <v>184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62">
        <v>0</v>
      </c>
      <c r="V52" s="162">
        <v>0</v>
      </c>
      <c r="W52" s="162">
        <v>0</v>
      </c>
      <c r="X52" s="162">
        <v>0</v>
      </c>
      <c r="Y52" s="162">
        <v>0</v>
      </c>
      <c r="Z52" s="162">
        <v>0</v>
      </c>
      <c r="AA52" s="162">
        <v>0</v>
      </c>
      <c r="AB52" s="162">
        <v>0</v>
      </c>
      <c r="AC52" s="162"/>
    </row>
    <row r="53" spans="1:29" ht="15.75" x14ac:dyDescent="0.25">
      <c r="A53" s="160" t="s">
        <v>130</v>
      </c>
      <c r="B53" s="161" t="s">
        <v>185</v>
      </c>
      <c r="C53" s="162">
        <f>SUM(G53:AB53)</f>
        <v>0</v>
      </c>
      <c r="D53" s="162">
        <v>0</v>
      </c>
      <c r="E53" s="162">
        <f>SUM(G53:AB53)</f>
        <v>0</v>
      </c>
      <c r="F53" s="162">
        <v>0</v>
      </c>
      <c r="G53" s="151">
        <v>0</v>
      </c>
      <c r="H53" s="151">
        <v>0</v>
      </c>
      <c r="I53" s="162">
        <v>0</v>
      </c>
      <c r="J53" s="162">
        <v>0</v>
      </c>
      <c r="K53" s="162">
        <v>0</v>
      </c>
      <c r="L53" s="162">
        <v>0</v>
      </c>
      <c r="M53" s="162">
        <v>0</v>
      </c>
      <c r="N53" s="162">
        <v>0</v>
      </c>
      <c r="O53" s="162">
        <v>0</v>
      </c>
      <c r="P53" s="162">
        <v>0</v>
      </c>
      <c r="Q53" s="162">
        <v>0</v>
      </c>
      <c r="R53" s="151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162">
        <v>0</v>
      </c>
      <c r="Y53" s="162">
        <v>0</v>
      </c>
      <c r="Z53" s="162">
        <v>0</v>
      </c>
      <c r="AA53" s="162">
        <v>0</v>
      </c>
      <c r="AB53" s="162">
        <v>0</v>
      </c>
      <c r="AC53" s="162"/>
    </row>
    <row r="54" spans="1:29" ht="15.75" x14ac:dyDescent="0.25">
      <c r="A54" s="207"/>
      <c r="B54" s="161" t="s">
        <v>117</v>
      </c>
      <c r="C54" s="162">
        <f>C52+C40</f>
        <v>6223.4359915370169</v>
      </c>
      <c r="D54" s="162">
        <f t="shared" ref="D54:AB54" si="32">D40+D52+D53</f>
        <v>2340.8567295370167</v>
      </c>
      <c r="E54" s="162">
        <f t="shared" si="32"/>
        <v>3882.5792619999997</v>
      </c>
      <c r="F54" s="162">
        <f t="shared" si="32"/>
        <v>6223.4359915370151</v>
      </c>
      <c r="G54" s="151">
        <f t="shared" si="32"/>
        <v>0</v>
      </c>
      <c r="H54" s="151">
        <f t="shared" si="32"/>
        <v>0</v>
      </c>
      <c r="I54" s="162">
        <f t="shared" si="32"/>
        <v>-383.22439168218364</v>
      </c>
      <c r="J54" s="162">
        <f t="shared" si="32"/>
        <v>-442.90784153211075</v>
      </c>
      <c r="K54" s="162">
        <f t="shared" si="32"/>
        <v>1595.8607239149678</v>
      </c>
      <c r="L54" s="162">
        <f t="shared" si="32"/>
        <v>1579.2199574443798</v>
      </c>
      <c r="M54" s="162">
        <f t="shared" si="32"/>
        <v>1470.8557560326151</v>
      </c>
      <c r="N54" s="162">
        <f t="shared" si="32"/>
        <v>1367.6553936796738</v>
      </c>
      <c r="O54" s="162">
        <f t="shared" si="32"/>
        <v>1035.9763936796739</v>
      </c>
      <c r="P54" s="162">
        <f t="shared" si="32"/>
        <v>0</v>
      </c>
      <c r="Q54" s="162">
        <f t="shared" si="32"/>
        <v>0</v>
      </c>
      <c r="R54" s="151">
        <f t="shared" si="32"/>
        <v>0</v>
      </c>
      <c r="S54" s="162">
        <f t="shared" si="32"/>
        <v>0</v>
      </c>
      <c r="T54" s="162">
        <f t="shared" si="32"/>
        <v>0</v>
      </c>
      <c r="U54" s="162">
        <f t="shared" si="32"/>
        <v>0</v>
      </c>
      <c r="V54" s="162">
        <f t="shared" si="32"/>
        <v>0</v>
      </c>
      <c r="W54" s="162">
        <f t="shared" si="32"/>
        <v>0</v>
      </c>
      <c r="X54" s="162">
        <f t="shared" si="32"/>
        <v>0</v>
      </c>
      <c r="Y54" s="162">
        <f t="shared" si="32"/>
        <v>0</v>
      </c>
      <c r="Z54" s="162">
        <f t="shared" si="32"/>
        <v>0</v>
      </c>
      <c r="AA54" s="162">
        <f t="shared" si="32"/>
        <v>0</v>
      </c>
      <c r="AB54" s="162">
        <f t="shared" si="32"/>
        <v>0</v>
      </c>
      <c r="AC54" s="162"/>
    </row>
    <row r="56" spans="1:29" s="1" customFormat="1" ht="15.75" x14ac:dyDescent="0.25">
      <c r="A56" s="296">
        <f>'№1 ИП-ТС'!A25</f>
        <v>0</v>
      </c>
      <c r="B56" s="297"/>
      <c r="C56" s="297"/>
      <c r="D56" s="297"/>
      <c r="E56" s="297"/>
      <c r="F56" s="179">
        <f>'№1 ИП-ТС'!B25</f>
        <v>0</v>
      </c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16"/>
    </row>
    <row r="57" spans="1:29" s="1" customFormat="1" ht="15.75" customHeight="1" x14ac:dyDescent="0.25">
      <c r="A57" s="1" t="s">
        <v>38</v>
      </c>
      <c r="G57" s="106"/>
      <c r="H57" s="106"/>
      <c r="I57" s="214"/>
      <c r="R57" s="106"/>
      <c r="AC57" s="116"/>
    </row>
    <row r="58" spans="1:29" x14ac:dyDescent="0.25">
      <c r="C58" s="166"/>
      <c r="D58" s="166"/>
      <c r="E58" s="166"/>
      <c r="F58" s="166"/>
      <c r="G58" s="166"/>
    </row>
    <row r="62" spans="1:29" x14ac:dyDescent="0.25">
      <c r="C62" s="166"/>
    </row>
    <row r="63" spans="1:29" x14ac:dyDescent="0.25">
      <c r="E63" s="166"/>
    </row>
    <row r="65" spans="3:28" x14ac:dyDescent="0.25">
      <c r="E65" s="16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3:28" x14ac:dyDescent="0.25">
      <c r="C66" s="16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3:28" x14ac:dyDescent="0.25"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3:28" x14ac:dyDescent="0.25"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3:28" x14ac:dyDescent="0.25"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3:28" x14ac:dyDescent="0.25"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</row>
    <row r="71" spans="3:28" x14ac:dyDescent="0.25"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3:28" x14ac:dyDescent="0.25"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3:28" x14ac:dyDescent="0.25"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3:28" x14ac:dyDescent="0.25"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3:28" x14ac:dyDescent="0.25"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3:28" x14ac:dyDescent="0.25"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3:28" x14ac:dyDescent="0.25"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3:28" x14ac:dyDescent="0.25"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3:28" x14ac:dyDescent="0.25"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3:28" x14ac:dyDescent="0.25"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6:28" x14ac:dyDescent="0.25"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6:28" x14ac:dyDescent="0.25"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6:28" x14ac:dyDescent="0.25"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6:28" x14ac:dyDescent="0.25"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6" spans="6:28" x14ac:dyDescent="0.25"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</row>
    <row r="88" spans="6:28" x14ac:dyDescent="0.25"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6:28" x14ac:dyDescent="0.25"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6:28" x14ac:dyDescent="0.25"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6:28" x14ac:dyDescent="0.25"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6:28" x14ac:dyDescent="0.25"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6:28" x14ac:dyDescent="0.25"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6:28" x14ac:dyDescent="0.25"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6:28" x14ac:dyDescent="0.25"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6:28" x14ac:dyDescent="0.25"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6:28" x14ac:dyDescent="0.25"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6:28" x14ac:dyDescent="0.25"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6:28" x14ac:dyDescent="0.25"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6:28" x14ac:dyDescent="0.25"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6:28" x14ac:dyDescent="0.25"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3" spans="6:28" x14ac:dyDescent="0.25"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</row>
    <row r="104" spans="6:28" x14ac:dyDescent="0.25"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6:28" x14ac:dyDescent="0.25"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</row>
  </sheetData>
  <mergeCells count="36">
    <mergeCell ref="J8:J9"/>
    <mergeCell ref="K8:K9"/>
    <mergeCell ref="A39:AC39"/>
    <mergeCell ref="AB8:AB9"/>
    <mergeCell ref="H2:AB2"/>
    <mergeCell ref="A3:AC3"/>
    <mergeCell ref="A4:AC4"/>
    <mergeCell ref="A5:AC5"/>
    <mergeCell ref="A7:A9"/>
    <mergeCell ref="B7:B9"/>
    <mergeCell ref="C7:AB7"/>
    <mergeCell ref="AC7:AC9"/>
    <mergeCell ref="C8:C9"/>
    <mergeCell ref="D8:E8"/>
    <mergeCell ref="N8:N9"/>
    <mergeCell ref="O8:O9"/>
    <mergeCell ref="P8:P9"/>
    <mergeCell ref="Q8:Q9"/>
    <mergeCell ref="F8:F9"/>
    <mergeCell ref="G8:G9"/>
    <mergeCell ref="A56:E56"/>
    <mergeCell ref="X8:X9"/>
    <mergeCell ref="Y8:Y9"/>
    <mergeCell ref="Z8:Z9"/>
    <mergeCell ref="AA8:AA9"/>
    <mergeCell ref="A11:AC11"/>
    <mergeCell ref="R8:R9"/>
    <mergeCell ref="S8:S9"/>
    <mergeCell ref="T8:T9"/>
    <mergeCell ref="U8:U9"/>
    <mergeCell ref="V8:V9"/>
    <mergeCell ref="W8:W9"/>
    <mergeCell ref="L8:L9"/>
    <mergeCell ref="M8:M9"/>
    <mergeCell ref="H8:H9"/>
    <mergeCell ref="I8:I9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A37" sqref="A37:XFD50"/>
    </sheetView>
  </sheetViews>
  <sheetFormatPr defaultRowHeight="15" x14ac:dyDescent="0.25"/>
  <sheetData/>
  <phoneticPr fontId="3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278"/>
  <sheetViews>
    <sheetView topLeftCell="A143" workbookViewId="0">
      <selection activeCell="I12" sqref="I12"/>
    </sheetView>
  </sheetViews>
  <sheetFormatPr defaultRowHeight="15" x14ac:dyDescent="0.25"/>
  <cols>
    <col min="2" max="2" width="20.5703125" customWidth="1"/>
    <col min="3" max="3" width="10.85546875" customWidth="1"/>
    <col min="4" max="4" width="12" bestFit="1" customWidth="1"/>
    <col min="5" max="5" width="10.85546875" bestFit="1" customWidth="1"/>
    <col min="6" max="6" width="12.28515625" customWidth="1"/>
    <col min="7" max="7" width="11.5703125" customWidth="1"/>
    <col min="8" max="8" width="12.5703125" customWidth="1"/>
    <col min="9" max="9" width="20" customWidth="1"/>
    <col min="10" max="10" width="10.85546875" bestFit="1" customWidth="1"/>
    <col min="11" max="11" width="11.85546875" bestFit="1" customWidth="1"/>
    <col min="12" max="12" width="10.85546875" bestFit="1" customWidth="1"/>
    <col min="13" max="13" width="12.28515625" customWidth="1"/>
    <col min="14" max="14" width="11.5703125" customWidth="1"/>
    <col min="15" max="15" width="11.7109375" customWidth="1"/>
    <col min="16" max="16" width="11" bestFit="1" customWidth="1"/>
    <col min="18" max="18" width="13.5703125" customWidth="1"/>
    <col min="19" max="19" width="10.85546875" bestFit="1" customWidth="1"/>
    <col min="20" max="20" width="11.85546875" bestFit="1" customWidth="1"/>
    <col min="21" max="21" width="10.85546875" bestFit="1" customWidth="1"/>
    <col min="22" max="22" width="12.28515625" customWidth="1"/>
    <col min="23" max="23" width="11.5703125" customWidth="1"/>
    <col min="24" max="24" width="12.7109375" customWidth="1"/>
    <col min="25" max="25" width="13.5703125" customWidth="1"/>
    <col min="26" max="26" width="10.85546875" bestFit="1" customWidth="1"/>
    <col min="27" max="27" width="11.85546875" bestFit="1" customWidth="1"/>
    <col min="28" max="28" width="10.85546875" bestFit="1" customWidth="1"/>
    <col min="29" max="29" width="12.28515625" customWidth="1"/>
    <col min="30" max="30" width="11.5703125" customWidth="1"/>
    <col min="31" max="31" width="12.7109375" customWidth="1"/>
    <col min="32" max="32" width="13.5703125" customWidth="1"/>
    <col min="33" max="33" width="10.85546875" bestFit="1" customWidth="1"/>
    <col min="34" max="34" width="11.85546875" bestFit="1" customWidth="1"/>
    <col min="35" max="35" width="10.85546875" bestFit="1" customWidth="1"/>
    <col min="36" max="36" width="12.28515625" customWidth="1"/>
    <col min="37" max="37" width="11.5703125" customWidth="1"/>
    <col min="38" max="38" width="12.7109375" customWidth="1"/>
    <col min="208" max="208" width="11" customWidth="1"/>
    <col min="209" max="209" width="10.85546875" customWidth="1"/>
    <col min="210" max="210" width="11.85546875" bestFit="1" customWidth="1"/>
    <col min="211" max="211" width="12" customWidth="1"/>
    <col min="212" max="212" width="12.28515625" customWidth="1"/>
    <col min="213" max="213" width="11.5703125" customWidth="1"/>
    <col min="214" max="214" width="12.5703125" customWidth="1"/>
    <col min="215" max="216" width="10.85546875" bestFit="1" customWidth="1"/>
    <col min="217" max="217" width="11.85546875" bestFit="1" customWidth="1"/>
    <col min="218" max="218" width="10.85546875" bestFit="1" customWidth="1"/>
    <col min="219" max="219" width="12.28515625" customWidth="1"/>
    <col min="220" max="220" width="11.5703125" customWidth="1"/>
    <col min="221" max="221" width="10.85546875" bestFit="1" customWidth="1"/>
    <col min="224" max="224" width="11.85546875" bestFit="1" customWidth="1"/>
    <col min="225" max="226" width="12.28515625" customWidth="1"/>
    <col min="227" max="227" width="11.5703125" customWidth="1"/>
    <col min="228" max="228" width="10.85546875" bestFit="1" customWidth="1"/>
    <col min="231" max="231" width="11.85546875" bestFit="1" customWidth="1"/>
    <col min="232" max="233" width="12.28515625" customWidth="1"/>
    <col min="234" max="234" width="11.5703125" customWidth="1"/>
    <col min="235" max="235" width="10.85546875" bestFit="1" customWidth="1"/>
    <col min="238" max="238" width="11.85546875" bestFit="1" customWidth="1"/>
    <col min="239" max="240" width="12.28515625" customWidth="1"/>
    <col min="241" max="241" width="11.5703125" customWidth="1"/>
    <col min="242" max="242" width="10.85546875" bestFit="1" customWidth="1"/>
    <col min="245" max="245" width="11.85546875" bestFit="1" customWidth="1"/>
    <col min="246" max="247" width="12.28515625" customWidth="1"/>
    <col min="248" max="248" width="11.5703125" customWidth="1"/>
    <col min="249" max="249" width="10.85546875" bestFit="1" customWidth="1"/>
  </cols>
  <sheetData>
    <row r="2" spans="2:38" x14ac:dyDescent="0.25">
      <c r="B2">
        <f>'№5 ИП-ТС'!C33</f>
        <v>1656.4301624</v>
      </c>
      <c r="C2" s="13">
        <v>0.1825</v>
      </c>
      <c r="I2">
        <f>'№5 ИП-ТС'!C32</f>
        <v>379.45401520000007</v>
      </c>
      <c r="J2" s="14"/>
      <c r="R2">
        <f>'№5 ИП-ТС'!C29</f>
        <v>1117.7860428558929</v>
      </c>
      <c r="S2" s="14"/>
      <c r="Y2">
        <f>'№5 ИП-ТС'!C30</f>
        <v>1011.6744640850322</v>
      </c>
      <c r="Z2" s="14"/>
      <c r="AF2">
        <f>'№5 ИП-ТС'!C31</f>
        <v>881.16759908503218</v>
      </c>
      <c r="AG2" s="14"/>
    </row>
    <row r="3" spans="2:38" ht="43.5" customHeight="1" x14ac:dyDescent="0.25">
      <c r="B3" s="202" t="str">
        <f>амортиз!B2</f>
        <v>Установка системы охранной сигнализации (по периметру котельной по предписанию Росгвардии)</v>
      </c>
      <c r="C3" s="39" t="s">
        <v>228</v>
      </c>
      <c r="D3" s="39">
        <v>0</v>
      </c>
      <c r="E3" s="40">
        <v>84</v>
      </c>
      <c r="F3" s="41" t="s">
        <v>229</v>
      </c>
      <c r="G3" s="41"/>
      <c r="I3" s="202" t="s">
        <v>325</v>
      </c>
      <c r="J3" s="39" t="s">
        <v>228</v>
      </c>
      <c r="K3" s="39">
        <v>0</v>
      </c>
      <c r="L3" s="40">
        <v>60</v>
      </c>
      <c r="M3" s="41" t="s">
        <v>229</v>
      </c>
      <c r="N3" s="41"/>
      <c r="R3" s="202" t="str">
        <f>амортиз!B4</f>
        <v>Реконструкция паропровода с заменой тепловой изоляции. Участок №1</v>
      </c>
      <c r="S3" s="39" t="s">
        <v>228</v>
      </c>
      <c r="T3" s="39">
        <v>0</v>
      </c>
      <c r="U3" s="40">
        <v>120</v>
      </c>
      <c r="V3" s="41" t="s">
        <v>229</v>
      </c>
      <c r="W3" s="41"/>
      <c r="Y3" s="202" t="str">
        <f>амортиз!B5</f>
        <v>Реконструкция паропровода с заменой тепловой изоляции. Участок №2</v>
      </c>
      <c r="Z3" s="39" t="s">
        <v>228</v>
      </c>
      <c r="AA3" s="39">
        <v>0</v>
      </c>
      <c r="AB3" s="40">
        <v>120</v>
      </c>
      <c r="AC3" s="41" t="s">
        <v>229</v>
      </c>
      <c r="AD3" s="41"/>
      <c r="AF3" s="202" t="str">
        <f>амортиз!B6</f>
        <v>Реконструкция паропровода с заменой тепловой изоляции. Участок №3</v>
      </c>
      <c r="AG3" s="39" t="s">
        <v>228</v>
      </c>
      <c r="AH3" s="39">
        <v>0</v>
      </c>
      <c r="AI3" s="40">
        <v>120</v>
      </c>
      <c r="AJ3" s="41" t="s">
        <v>229</v>
      </c>
      <c r="AK3" s="41"/>
    </row>
    <row r="4" spans="2:38" ht="39" x14ac:dyDescent="0.25">
      <c r="B4" s="42" t="s">
        <v>230</v>
      </c>
      <c r="C4" s="42" t="s">
        <v>231</v>
      </c>
      <c r="D4" s="42" t="s">
        <v>232</v>
      </c>
      <c r="E4" s="42" t="s">
        <v>234</v>
      </c>
      <c r="F4" s="42" t="s">
        <v>233</v>
      </c>
      <c r="G4" s="42" t="s">
        <v>235</v>
      </c>
      <c r="I4" s="42" t="s">
        <v>230</v>
      </c>
      <c r="J4" s="42" t="s">
        <v>231</v>
      </c>
      <c r="K4" s="42" t="s">
        <v>232</v>
      </c>
      <c r="L4" s="42" t="s">
        <v>234</v>
      </c>
      <c r="M4" s="42" t="s">
        <v>233</v>
      </c>
      <c r="N4" s="42" t="s">
        <v>235</v>
      </c>
      <c r="R4" s="42" t="s">
        <v>230</v>
      </c>
      <c r="S4" s="42" t="s">
        <v>231</v>
      </c>
      <c r="T4" s="42" t="s">
        <v>232</v>
      </c>
      <c r="U4" s="42" t="s">
        <v>234</v>
      </c>
      <c r="V4" s="42" t="s">
        <v>233</v>
      </c>
      <c r="W4" s="42" t="s">
        <v>235</v>
      </c>
      <c r="Y4" s="42" t="s">
        <v>230</v>
      </c>
      <c r="Z4" s="42" t="s">
        <v>231</v>
      </c>
      <c r="AA4" s="42" t="s">
        <v>232</v>
      </c>
      <c r="AB4" s="42" t="s">
        <v>234</v>
      </c>
      <c r="AC4" s="42" t="s">
        <v>233</v>
      </c>
      <c r="AD4" s="42" t="s">
        <v>235</v>
      </c>
      <c r="AF4" s="42" t="s">
        <v>230</v>
      </c>
      <c r="AG4" s="42" t="s">
        <v>231</v>
      </c>
      <c r="AH4" s="42" t="s">
        <v>232</v>
      </c>
      <c r="AI4" s="42" t="s">
        <v>234</v>
      </c>
      <c r="AJ4" s="42" t="s">
        <v>233</v>
      </c>
      <c r="AK4" s="42" t="s">
        <v>235</v>
      </c>
    </row>
    <row r="5" spans="2:38" x14ac:dyDescent="0.25">
      <c r="B5" s="43">
        <v>2027</v>
      </c>
      <c r="C5" s="44" t="s">
        <v>154</v>
      </c>
      <c r="D5" s="45">
        <f>B2</f>
        <v>1656.4301624</v>
      </c>
      <c r="E5" s="46">
        <f>D5/84</f>
        <v>19.719406695238096</v>
      </c>
      <c r="F5" s="47">
        <f t="shared" ref="F5:F14" si="0">D5*$C$2/12</f>
        <v>25.191542053166668</v>
      </c>
      <c r="G5" s="46">
        <f t="shared" ref="G5:G14" si="1">E5+F5</f>
        <v>44.910948748404763</v>
      </c>
      <c r="I5" s="43">
        <v>2027</v>
      </c>
      <c r="J5" s="44" t="s">
        <v>154</v>
      </c>
      <c r="K5" s="45">
        <f>I2</f>
        <v>379.45401520000007</v>
      </c>
      <c r="L5" s="46">
        <f>K5/60</f>
        <v>6.3242335866666677</v>
      </c>
      <c r="M5" s="47">
        <f>K5*$C$2/12</f>
        <v>5.7708631478333343</v>
      </c>
      <c r="N5" s="46">
        <f>L5+M5</f>
        <v>12.095096734500002</v>
      </c>
      <c r="R5" s="43">
        <v>2027</v>
      </c>
      <c r="S5" s="44" t="s">
        <v>154</v>
      </c>
      <c r="T5" s="45">
        <f>R2</f>
        <v>1117.7860428558929</v>
      </c>
      <c r="U5" s="46">
        <f>T5/120</f>
        <v>9.3148836904657735</v>
      </c>
      <c r="V5" s="47">
        <f>T5*$C$2/12</f>
        <v>16.999662735100038</v>
      </c>
      <c r="W5" s="46">
        <f t="shared" ref="W5:W16" si="2">U5+V5</f>
        <v>26.314546425565812</v>
      </c>
      <c r="Y5" s="43">
        <v>2027</v>
      </c>
      <c r="Z5" s="44" t="s">
        <v>154</v>
      </c>
      <c r="AA5" s="45"/>
      <c r="AB5" s="46"/>
      <c r="AC5" s="47"/>
      <c r="AD5" s="46"/>
      <c r="AF5" s="43">
        <v>2027</v>
      </c>
      <c r="AG5" s="44" t="s">
        <v>154</v>
      </c>
      <c r="AH5" s="45"/>
      <c r="AI5" s="46"/>
      <c r="AJ5" s="47"/>
      <c r="AK5" s="46"/>
    </row>
    <row r="6" spans="2:38" x14ac:dyDescent="0.25">
      <c r="B6" s="43"/>
      <c r="C6" s="48" t="s">
        <v>155</v>
      </c>
      <c r="D6" s="45">
        <f t="shared" ref="D6:D13" si="3">D5-E6</f>
        <v>1636.7107557047618</v>
      </c>
      <c r="E6" s="46">
        <f t="shared" ref="E6:E58" si="4">E5</f>
        <v>19.719406695238096</v>
      </c>
      <c r="F6" s="47">
        <f t="shared" si="0"/>
        <v>24.891642743009921</v>
      </c>
      <c r="G6" s="46">
        <f t="shared" si="1"/>
        <v>44.611049438248017</v>
      </c>
      <c r="I6" s="43"/>
      <c r="J6" s="48" t="s">
        <v>155</v>
      </c>
      <c r="K6" s="45">
        <f>K5-L6</f>
        <v>373.12978161333342</v>
      </c>
      <c r="L6" s="46">
        <f>L5</f>
        <v>6.3242335866666677</v>
      </c>
      <c r="M6" s="47">
        <f>K6*$C$2/12</f>
        <v>5.6746820953694455</v>
      </c>
      <c r="N6" s="46">
        <f>L6+M6</f>
        <v>11.998915682036113</v>
      </c>
      <c r="R6" s="43"/>
      <c r="S6" s="48" t="s">
        <v>155</v>
      </c>
      <c r="T6" s="45">
        <f t="shared" ref="T6:T16" si="5">T5-U6</f>
        <v>1108.471159165427</v>
      </c>
      <c r="U6" s="46">
        <f t="shared" ref="U6:U69" si="6">U5</f>
        <v>9.3148836904657735</v>
      </c>
      <c r="V6" s="47">
        <f t="shared" ref="V6:V16" si="7">T6*$C$2/12</f>
        <v>16.857998878974204</v>
      </c>
      <c r="W6" s="46">
        <f t="shared" si="2"/>
        <v>26.172882569439977</v>
      </c>
      <c r="Y6" s="43"/>
      <c r="Z6" s="48" t="s">
        <v>155</v>
      </c>
      <c r="AA6" s="45"/>
      <c r="AB6" s="46"/>
      <c r="AC6" s="47"/>
      <c r="AD6" s="46"/>
      <c r="AF6" s="43"/>
      <c r="AG6" s="48" t="s">
        <v>155</v>
      </c>
      <c r="AH6" s="45"/>
      <c r="AI6" s="46"/>
      <c r="AJ6" s="47"/>
      <c r="AK6" s="46"/>
    </row>
    <row r="7" spans="2:38" x14ac:dyDescent="0.25">
      <c r="B7" s="43"/>
      <c r="C7" s="48" t="s">
        <v>156</v>
      </c>
      <c r="D7" s="45">
        <f t="shared" si="3"/>
        <v>1616.9913490095237</v>
      </c>
      <c r="E7" s="46">
        <f t="shared" si="4"/>
        <v>19.719406695238096</v>
      </c>
      <c r="F7" s="47">
        <f t="shared" si="0"/>
        <v>24.591743432853175</v>
      </c>
      <c r="G7" s="46">
        <f t="shared" si="1"/>
        <v>44.311150128091271</v>
      </c>
      <c r="I7" s="43"/>
      <c r="J7" s="48" t="s">
        <v>156</v>
      </c>
      <c r="K7" s="45">
        <f>K6-L7</f>
        <v>366.80554802666677</v>
      </c>
      <c r="L7" s="46">
        <f>L6</f>
        <v>6.3242335866666677</v>
      </c>
      <c r="M7" s="47">
        <f>K7*$C$2/12</f>
        <v>5.5785010429055575</v>
      </c>
      <c r="N7" s="46">
        <f>L7+M7</f>
        <v>11.902734629572226</v>
      </c>
      <c r="R7" s="43"/>
      <c r="S7" s="48" t="s">
        <v>156</v>
      </c>
      <c r="T7" s="45">
        <f t="shared" si="5"/>
        <v>1099.1562754749611</v>
      </c>
      <c r="U7" s="46">
        <f t="shared" si="6"/>
        <v>9.3148836904657735</v>
      </c>
      <c r="V7" s="47">
        <f t="shared" si="7"/>
        <v>16.716335022848366</v>
      </c>
      <c r="W7" s="46">
        <f t="shared" si="2"/>
        <v>26.031218713314139</v>
      </c>
      <c r="Y7" s="43"/>
      <c r="Z7" s="48" t="s">
        <v>156</v>
      </c>
      <c r="AA7" s="45"/>
      <c r="AB7" s="46"/>
      <c r="AC7" s="47"/>
      <c r="AD7" s="46"/>
      <c r="AF7" s="43"/>
      <c r="AG7" s="48" t="s">
        <v>156</v>
      </c>
      <c r="AH7" s="45"/>
      <c r="AI7" s="46"/>
      <c r="AJ7" s="47"/>
      <c r="AK7" s="46"/>
    </row>
    <row r="8" spans="2:38" x14ac:dyDescent="0.25">
      <c r="B8" s="43"/>
      <c r="C8" s="48" t="s">
        <v>157</v>
      </c>
      <c r="D8" s="45">
        <f t="shared" si="3"/>
        <v>1597.2719423142855</v>
      </c>
      <c r="E8" s="46">
        <f t="shared" si="4"/>
        <v>19.719406695238096</v>
      </c>
      <c r="F8" s="47">
        <f t="shared" si="0"/>
        <v>24.291844122696428</v>
      </c>
      <c r="G8" s="46">
        <f t="shared" si="1"/>
        <v>44.011250817934524</v>
      </c>
      <c r="I8" s="43"/>
      <c r="J8" s="48" t="s">
        <v>157</v>
      </c>
      <c r="K8" s="45">
        <f>K7-L8</f>
        <v>360.48131444000012</v>
      </c>
      <c r="L8" s="46">
        <f>L7</f>
        <v>6.3242335866666677</v>
      </c>
      <c r="M8" s="47">
        <f>K8*$C$2/12</f>
        <v>5.4823199904416677</v>
      </c>
      <c r="N8" s="46">
        <f>L8+M8</f>
        <v>11.806553577108335</v>
      </c>
      <c r="R8" s="43"/>
      <c r="S8" s="48" t="s">
        <v>157</v>
      </c>
      <c r="T8" s="45">
        <f t="shared" si="5"/>
        <v>1089.8413917844953</v>
      </c>
      <c r="U8" s="46">
        <f t="shared" si="6"/>
        <v>9.3148836904657735</v>
      </c>
      <c r="V8" s="47">
        <f t="shared" si="7"/>
        <v>16.574671166722531</v>
      </c>
      <c r="W8" s="46">
        <f t="shared" si="2"/>
        <v>25.889554857188305</v>
      </c>
      <c r="Y8" s="43"/>
      <c r="Z8" s="48" t="s">
        <v>157</v>
      </c>
      <c r="AA8" s="45"/>
      <c r="AB8" s="46"/>
      <c r="AC8" s="47"/>
      <c r="AD8" s="46"/>
      <c r="AF8" s="43"/>
      <c r="AG8" s="48" t="s">
        <v>157</v>
      </c>
      <c r="AH8" s="45"/>
      <c r="AI8" s="46"/>
      <c r="AJ8" s="47"/>
      <c r="AK8" s="46"/>
    </row>
    <row r="9" spans="2:38" x14ac:dyDescent="0.25">
      <c r="B9" s="43"/>
      <c r="C9" s="48" t="s">
        <v>158</v>
      </c>
      <c r="D9" s="45">
        <f t="shared" si="3"/>
        <v>1577.5525356190474</v>
      </c>
      <c r="E9" s="46">
        <f t="shared" si="4"/>
        <v>19.719406695238096</v>
      </c>
      <c r="F9" s="47">
        <f t="shared" si="0"/>
        <v>23.991944812539675</v>
      </c>
      <c r="G9" s="46">
        <f t="shared" si="1"/>
        <v>43.711351507777771</v>
      </c>
      <c r="I9" s="43"/>
      <c r="J9" s="48" t="s">
        <v>158</v>
      </c>
      <c r="K9" s="45">
        <f>K8-L9</f>
        <v>354.15708085333347</v>
      </c>
      <c r="L9" s="46">
        <f>L8</f>
        <v>6.3242335866666677</v>
      </c>
      <c r="M9" s="47">
        <f t="shared" ref="M9:M57" si="8">K9*$C$2/12</f>
        <v>5.3861389379777798</v>
      </c>
      <c r="N9" s="46">
        <f t="shared" ref="N9:N56" si="9">L9+M9</f>
        <v>11.710372524644448</v>
      </c>
      <c r="R9" s="43"/>
      <c r="S9" s="48" t="s">
        <v>158</v>
      </c>
      <c r="T9" s="45">
        <f t="shared" si="5"/>
        <v>1080.5265080940294</v>
      </c>
      <c r="U9" s="46">
        <f t="shared" si="6"/>
        <v>9.3148836904657735</v>
      </c>
      <c r="V9" s="47">
        <f t="shared" si="7"/>
        <v>16.433007310596697</v>
      </c>
      <c r="W9" s="46">
        <f t="shared" si="2"/>
        <v>25.74789100106247</v>
      </c>
      <c r="Y9" s="43"/>
      <c r="Z9" s="48" t="s">
        <v>158</v>
      </c>
      <c r="AA9" s="45"/>
      <c r="AB9" s="46"/>
      <c r="AC9" s="47"/>
      <c r="AD9" s="46"/>
      <c r="AF9" s="43"/>
      <c r="AG9" s="48" t="s">
        <v>158</v>
      </c>
      <c r="AH9" s="45"/>
      <c r="AI9" s="46"/>
      <c r="AJ9" s="47"/>
      <c r="AK9" s="46"/>
    </row>
    <row r="10" spans="2:38" x14ac:dyDescent="0.25">
      <c r="B10" s="43"/>
      <c r="C10" s="48" t="s">
        <v>159</v>
      </c>
      <c r="D10" s="45">
        <f t="shared" si="3"/>
        <v>1557.8331289238092</v>
      </c>
      <c r="E10" s="46">
        <f t="shared" si="4"/>
        <v>19.719406695238096</v>
      </c>
      <c r="F10" s="47">
        <f t="shared" si="0"/>
        <v>23.692045502382928</v>
      </c>
      <c r="G10" s="46">
        <f t="shared" si="1"/>
        <v>43.411452197621024</v>
      </c>
      <c r="I10" s="43"/>
      <c r="J10" s="48" t="s">
        <v>159</v>
      </c>
      <c r="K10" s="45">
        <f>K9-L10</f>
        <v>347.83284726666682</v>
      </c>
      <c r="L10" s="46">
        <f t="shared" ref="L10:L58" si="10">L9</f>
        <v>6.3242335866666677</v>
      </c>
      <c r="M10" s="47">
        <f t="shared" si="8"/>
        <v>5.2899578855138909</v>
      </c>
      <c r="N10" s="46">
        <f t="shared" si="9"/>
        <v>11.614191472180558</v>
      </c>
      <c r="R10" s="43"/>
      <c r="S10" s="48" t="s">
        <v>159</v>
      </c>
      <c r="T10" s="45">
        <f t="shared" si="5"/>
        <v>1071.2116244035635</v>
      </c>
      <c r="U10" s="46">
        <f t="shared" si="6"/>
        <v>9.3148836904657735</v>
      </c>
      <c r="V10" s="47">
        <f t="shared" si="7"/>
        <v>16.291343454470862</v>
      </c>
      <c r="W10" s="46">
        <f t="shared" si="2"/>
        <v>25.606227144936636</v>
      </c>
      <c r="Y10" s="43"/>
      <c r="Z10" s="48" t="s">
        <v>159</v>
      </c>
      <c r="AA10" s="45"/>
      <c r="AB10" s="46"/>
      <c r="AC10" s="47"/>
      <c r="AD10" s="46"/>
      <c r="AF10" s="43"/>
      <c r="AG10" s="48" t="s">
        <v>159</v>
      </c>
      <c r="AH10" s="45"/>
      <c r="AI10" s="46"/>
      <c r="AJ10" s="47"/>
      <c r="AK10" s="46"/>
    </row>
    <row r="11" spans="2:38" x14ac:dyDescent="0.25">
      <c r="B11" s="43"/>
      <c r="C11" s="48" t="s">
        <v>160</v>
      </c>
      <c r="D11" s="45">
        <f t="shared" si="3"/>
        <v>1538.1137222285711</v>
      </c>
      <c r="E11" s="46">
        <f t="shared" si="4"/>
        <v>19.719406695238096</v>
      </c>
      <c r="F11" s="47">
        <f t="shared" si="0"/>
        <v>23.392146192226182</v>
      </c>
      <c r="G11" s="46">
        <f t="shared" si="1"/>
        <v>43.111552887464278</v>
      </c>
      <c r="I11" s="43"/>
      <c r="J11" s="48" t="s">
        <v>160</v>
      </c>
      <c r="K11" s="45">
        <f t="shared" ref="K11:K58" si="11">K10-L11</f>
        <v>341.50861368000017</v>
      </c>
      <c r="L11" s="46">
        <f t="shared" si="10"/>
        <v>6.3242335866666677</v>
      </c>
      <c r="M11" s="47">
        <f t="shared" si="8"/>
        <v>5.1937768330500029</v>
      </c>
      <c r="N11" s="46">
        <f t="shared" si="9"/>
        <v>11.518010419716671</v>
      </c>
      <c r="R11" s="43"/>
      <c r="S11" s="48" t="s">
        <v>160</v>
      </c>
      <c r="T11" s="45">
        <f t="shared" si="5"/>
        <v>1061.8967407130976</v>
      </c>
      <c r="U11" s="46">
        <f t="shared" si="6"/>
        <v>9.3148836904657735</v>
      </c>
      <c r="V11" s="47">
        <f t="shared" si="7"/>
        <v>16.149679598345028</v>
      </c>
      <c r="W11" s="46">
        <f t="shared" si="2"/>
        <v>25.464563288810801</v>
      </c>
      <c r="Y11" s="43"/>
      <c r="Z11" s="48" t="s">
        <v>160</v>
      </c>
      <c r="AA11" s="45"/>
      <c r="AB11" s="46"/>
      <c r="AC11" s="47"/>
      <c r="AD11" s="46"/>
      <c r="AF11" s="43"/>
      <c r="AG11" s="48" t="s">
        <v>160</v>
      </c>
      <c r="AH11" s="45"/>
      <c r="AI11" s="46"/>
      <c r="AJ11" s="47"/>
      <c r="AK11" s="46"/>
    </row>
    <row r="12" spans="2:38" x14ac:dyDescent="0.25">
      <c r="B12" s="43"/>
      <c r="C12" s="48" t="s">
        <v>161</v>
      </c>
      <c r="D12" s="45">
        <f t="shared" si="3"/>
        <v>1518.3943155333329</v>
      </c>
      <c r="E12" s="46">
        <f t="shared" si="4"/>
        <v>19.719406695238096</v>
      </c>
      <c r="F12" s="47">
        <f t="shared" si="0"/>
        <v>23.092246882069436</v>
      </c>
      <c r="G12" s="46">
        <f t="shared" si="1"/>
        <v>42.811653577307531</v>
      </c>
      <c r="I12" s="43"/>
      <c r="J12" s="48" t="s">
        <v>161</v>
      </c>
      <c r="K12" s="45">
        <f t="shared" si="11"/>
        <v>335.18438009333352</v>
      </c>
      <c r="L12" s="46">
        <f t="shared" si="10"/>
        <v>6.3242335866666677</v>
      </c>
      <c r="M12" s="47">
        <f t="shared" si="8"/>
        <v>5.0975957805861141</v>
      </c>
      <c r="N12" s="46">
        <f t="shared" si="9"/>
        <v>11.421829367252782</v>
      </c>
      <c r="R12" s="43"/>
      <c r="S12" s="48" t="s">
        <v>161</v>
      </c>
      <c r="T12" s="45">
        <f t="shared" si="5"/>
        <v>1052.5818570226318</v>
      </c>
      <c r="U12" s="46">
        <f t="shared" si="6"/>
        <v>9.3148836904657735</v>
      </c>
      <c r="V12" s="47">
        <f t="shared" si="7"/>
        <v>16.00801574221919</v>
      </c>
      <c r="W12" s="46">
        <f t="shared" si="2"/>
        <v>25.322899432684963</v>
      </c>
      <c r="Y12" s="43"/>
      <c r="Z12" s="48" t="s">
        <v>161</v>
      </c>
      <c r="AA12" s="45"/>
      <c r="AB12" s="46"/>
      <c r="AC12" s="47"/>
      <c r="AD12" s="46"/>
      <c r="AF12" s="43"/>
      <c r="AG12" s="48" t="s">
        <v>161</v>
      </c>
      <c r="AH12" s="45"/>
      <c r="AI12" s="46"/>
      <c r="AJ12" s="47"/>
      <c r="AK12" s="46"/>
    </row>
    <row r="13" spans="2:38" x14ac:dyDescent="0.25">
      <c r="B13" s="43"/>
      <c r="C13" s="48" t="s">
        <v>162</v>
      </c>
      <c r="D13" s="45">
        <f t="shared" si="3"/>
        <v>1498.6749088380948</v>
      </c>
      <c r="E13" s="46">
        <f t="shared" si="4"/>
        <v>19.719406695238096</v>
      </c>
      <c r="F13" s="47">
        <f t="shared" si="0"/>
        <v>22.792347571912689</v>
      </c>
      <c r="G13" s="46">
        <f t="shared" si="1"/>
        <v>42.511754267150785</v>
      </c>
      <c r="I13" s="43"/>
      <c r="J13" s="48" t="s">
        <v>162</v>
      </c>
      <c r="K13" s="45">
        <f t="shared" si="11"/>
        <v>328.86014650666687</v>
      </c>
      <c r="L13" s="46">
        <f t="shared" si="10"/>
        <v>6.3242335866666677</v>
      </c>
      <c r="M13" s="47">
        <f t="shared" si="8"/>
        <v>5.0014147281222252</v>
      </c>
      <c r="N13" s="46">
        <f t="shared" si="9"/>
        <v>11.325648314788893</v>
      </c>
      <c r="R13" s="43"/>
      <c r="S13" s="48" t="s">
        <v>162</v>
      </c>
      <c r="T13" s="45">
        <f t="shared" si="5"/>
        <v>1043.2669733321659</v>
      </c>
      <c r="U13" s="46">
        <f t="shared" si="6"/>
        <v>9.3148836904657735</v>
      </c>
      <c r="V13" s="47">
        <f t="shared" si="7"/>
        <v>15.866351886093355</v>
      </c>
      <c r="W13" s="46">
        <f t="shared" si="2"/>
        <v>25.181235576559128</v>
      </c>
      <c r="Y13" s="43"/>
      <c r="Z13" s="48" t="s">
        <v>162</v>
      </c>
      <c r="AA13" s="45"/>
      <c r="AB13" s="46"/>
      <c r="AC13" s="47"/>
      <c r="AD13" s="46"/>
      <c r="AF13" s="43"/>
      <c r="AG13" s="48" t="s">
        <v>162</v>
      </c>
      <c r="AH13" s="45"/>
      <c r="AI13" s="46"/>
      <c r="AJ13" s="47"/>
      <c r="AK13" s="46"/>
    </row>
    <row r="14" spans="2:38" x14ac:dyDescent="0.25">
      <c r="B14" s="43"/>
      <c r="C14" s="48" t="s">
        <v>163</v>
      </c>
      <c r="D14" s="45">
        <f>D13-E14</f>
        <v>1478.9555021428566</v>
      </c>
      <c r="E14" s="46">
        <f t="shared" si="4"/>
        <v>19.719406695238096</v>
      </c>
      <c r="F14" s="47">
        <f t="shared" si="0"/>
        <v>22.492448261755943</v>
      </c>
      <c r="G14" s="46">
        <f t="shared" si="1"/>
        <v>42.211854956994038</v>
      </c>
      <c r="I14" s="43"/>
      <c r="J14" s="48" t="s">
        <v>163</v>
      </c>
      <c r="K14" s="45">
        <f t="shared" si="11"/>
        <v>322.53591292000021</v>
      </c>
      <c r="L14" s="46">
        <f t="shared" si="10"/>
        <v>6.3242335866666677</v>
      </c>
      <c r="M14" s="47">
        <f t="shared" si="8"/>
        <v>4.9052336756583363</v>
      </c>
      <c r="N14" s="46">
        <f t="shared" si="9"/>
        <v>11.229467262325004</v>
      </c>
      <c r="R14" s="43"/>
      <c r="S14" s="48" t="s">
        <v>163</v>
      </c>
      <c r="T14" s="45">
        <f t="shared" si="5"/>
        <v>1033.9520896417</v>
      </c>
      <c r="U14" s="46">
        <f t="shared" si="6"/>
        <v>9.3148836904657735</v>
      </c>
      <c r="V14" s="47">
        <f t="shared" si="7"/>
        <v>15.724688029967522</v>
      </c>
      <c r="W14" s="46">
        <f t="shared" si="2"/>
        <v>25.039571720433294</v>
      </c>
      <c r="Y14" s="43"/>
      <c r="Z14" s="48" t="s">
        <v>163</v>
      </c>
      <c r="AA14" s="45"/>
      <c r="AB14" s="46"/>
      <c r="AC14" s="47"/>
      <c r="AD14" s="46"/>
      <c r="AF14" s="43"/>
      <c r="AG14" s="48" t="s">
        <v>163</v>
      </c>
      <c r="AH14" s="45"/>
      <c r="AI14" s="46"/>
      <c r="AJ14" s="47"/>
      <c r="AK14" s="46"/>
    </row>
    <row r="15" spans="2:38" x14ac:dyDescent="0.25">
      <c r="B15" s="43"/>
      <c r="C15" s="48" t="s">
        <v>164</v>
      </c>
      <c r="D15" s="45">
        <f t="shared" ref="D15:D64" si="12">D14-E15</f>
        <v>1459.2360954476185</v>
      </c>
      <c r="E15" s="46">
        <f t="shared" si="4"/>
        <v>19.719406695238096</v>
      </c>
      <c r="F15" s="47">
        <f t="shared" ref="F15:F64" si="13">D15*$C$2/12</f>
        <v>22.192548951599196</v>
      </c>
      <c r="G15" s="46">
        <f t="shared" ref="G15:G64" si="14">E15+F15</f>
        <v>41.911955646837292</v>
      </c>
      <c r="I15" s="43"/>
      <c r="J15" s="48" t="s">
        <v>164</v>
      </c>
      <c r="K15" s="45">
        <f t="shared" si="11"/>
        <v>316.21167933333356</v>
      </c>
      <c r="L15" s="46">
        <f t="shared" si="10"/>
        <v>6.3242335866666677</v>
      </c>
      <c r="M15" s="47">
        <f t="shared" si="8"/>
        <v>4.8090526231944475</v>
      </c>
      <c r="N15" s="46">
        <f t="shared" si="9"/>
        <v>11.133286209861115</v>
      </c>
      <c r="R15" s="43"/>
      <c r="S15" s="48" t="s">
        <v>164</v>
      </c>
      <c r="T15" s="45">
        <f t="shared" si="5"/>
        <v>1024.6372059512341</v>
      </c>
      <c r="U15" s="46">
        <f t="shared" si="6"/>
        <v>9.3148836904657735</v>
      </c>
      <c r="V15" s="47">
        <f t="shared" si="7"/>
        <v>15.583024173841686</v>
      </c>
      <c r="W15" s="46">
        <f t="shared" si="2"/>
        <v>24.897907864307459</v>
      </c>
      <c r="Y15" s="43"/>
      <c r="Z15" s="48" t="s">
        <v>164</v>
      </c>
      <c r="AA15" s="45"/>
      <c r="AB15" s="46"/>
      <c r="AC15" s="47"/>
      <c r="AD15" s="46"/>
      <c r="AF15" s="43"/>
      <c r="AG15" s="48" t="s">
        <v>164</v>
      </c>
      <c r="AH15" s="45"/>
      <c r="AI15" s="46"/>
      <c r="AJ15" s="47"/>
      <c r="AK15" s="46"/>
    </row>
    <row r="16" spans="2:38" x14ac:dyDescent="0.25">
      <c r="B16" s="43"/>
      <c r="C16" s="48" t="s">
        <v>165</v>
      </c>
      <c r="D16" s="45">
        <f t="shared" si="12"/>
        <v>1439.5166887523803</v>
      </c>
      <c r="E16" s="46">
        <f t="shared" si="4"/>
        <v>19.719406695238096</v>
      </c>
      <c r="F16" s="47">
        <f t="shared" si="13"/>
        <v>21.89264964144245</v>
      </c>
      <c r="G16" s="46">
        <f t="shared" si="14"/>
        <v>41.612056336680546</v>
      </c>
      <c r="H16" s="15">
        <f>SUM(F5:F16)</f>
        <v>282.50515016765473</v>
      </c>
      <c r="I16" s="43"/>
      <c r="J16" s="48" t="s">
        <v>165</v>
      </c>
      <c r="K16" s="45">
        <f t="shared" si="11"/>
        <v>309.88744574666691</v>
      </c>
      <c r="L16" s="46">
        <f t="shared" si="10"/>
        <v>6.3242335866666677</v>
      </c>
      <c r="M16" s="47">
        <f t="shared" si="8"/>
        <v>4.7128715707305586</v>
      </c>
      <c r="N16" s="46">
        <f t="shared" si="9"/>
        <v>11.037105157397226</v>
      </c>
      <c r="O16" s="15">
        <f>SUM(M5:M16)</f>
        <v>62.902408311383354</v>
      </c>
      <c r="R16" s="43"/>
      <c r="S16" s="48" t="s">
        <v>165</v>
      </c>
      <c r="T16" s="45">
        <f t="shared" si="5"/>
        <v>1015.3223222607684</v>
      </c>
      <c r="U16" s="46">
        <f t="shared" si="6"/>
        <v>9.3148836904657735</v>
      </c>
      <c r="V16" s="47">
        <f t="shared" si="7"/>
        <v>15.441360317715853</v>
      </c>
      <c r="W16" s="46">
        <f t="shared" si="2"/>
        <v>24.756244008181625</v>
      </c>
      <c r="X16" s="15">
        <f>SUM(V5:V16)</f>
        <v>194.64613831689536</v>
      </c>
      <c r="Y16" s="43"/>
      <c r="Z16" s="48" t="s">
        <v>165</v>
      </c>
      <c r="AA16" s="45"/>
      <c r="AB16" s="46"/>
      <c r="AC16" s="47"/>
      <c r="AD16" s="46"/>
      <c r="AE16" s="15">
        <f>SUM(AC5:AC16)</f>
        <v>0</v>
      </c>
      <c r="AF16" s="43"/>
      <c r="AG16" s="48" t="s">
        <v>165</v>
      </c>
      <c r="AH16" s="45"/>
      <c r="AI16" s="46"/>
      <c r="AJ16" s="47"/>
      <c r="AK16" s="46"/>
      <c r="AL16" s="15">
        <f>SUM(AJ5:AJ16)</f>
        <v>0</v>
      </c>
    </row>
    <row r="17" spans="2:38" x14ac:dyDescent="0.25">
      <c r="B17" s="43">
        <f>B5+1</f>
        <v>2028</v>
      </c>
      <c r="C17" s="44" t="s">
        <v>154</v>
      </c>
      <c r="D17" s="45">
        <f t="shared" si="12"/>
        <v>1419.7972820571422</v>
      </c>
      <c r="E17" s="46">
        <f t="shared" si="4"/>
        <v>19.719406695238096</v>
      </c>
      <c r="F17" s="47">
        <f t="shared" si="13"/>
        <v>21.592750331285703</v>
      </c>
      <c r="G17" s="46">
        <f t="shared" si="14"/>
        <v>41.312157026523799</v>
      </c>
      <c r="I17" s="43">
        <f>I5+1</f>
        <v>2028</v>
      </c>
      <c r="J17" s="44" t="s">
        <v>154</v>
      </c>
      <c r="K17" s="45">
        <f t="shared" si="11"/>
        <v>303.56321216000026</v>
      </c>
      <c r="L17" s="46">
        <f t="shared" si="10"/>
        <v>6.3242335866666677</v>
      </c>
      <c r="M17" s="47">
        <f t="shared" si="8"/>
        <v>4.6166905182666707</v>
      </c>
      <c r="N17" s="56">
        <f t="shared" si="9"/>
        <v>10.940924104933337</v>
      </c>
      <c r="R17" s="43">
        <f>R5+1</f>
        <v>2028</v>
      </c>
      <c r="S17" s="44" t="s">
        <v>154</v>
      </c>
      <c r="T17" s="45">
        <f t="shared" ref="T17:T80" si="15">T16-U17</f>
        <v>1006.0074385703026</v>
      </c>
      <c r="U17" s="46">
        <f t="shared" si="6"/>
        <v>9.3148836904657735</v>
      </c>
      <c r="V17" s="47">
        <f t="shared" ref="V17:V80" si="16">T17*$C$2/12</f>
        <v>15.299696461590019</v>
      </c>
      <c r="W17" s="46">
        <f t="shared" ref="W17:W80" si="17">U17+V17</f>
        <v>24.614580152055794</v>
      </c>
      <c r="Y17" s="43">
        <f>Y5+1</f>
        <v>2028</v>
      </c>
      <c r="Z17" s="44" t="s">
        <v>154</v>
      </c>
      <c r="AA17" s="45">
        <f>Y2</f>
        <v>1011.6744640850322</v>
      </c>
      <c r="AB17" s="46">
        <f>Y2/AB3</f>
        <v>8.4306205340419353</v>
      </c>
      <c r="AC17" s="47">
        <f t="shared" ref="AC17:AC68" si="18">AA17*$C$2/12</f>
        <v>15.385882474626532</v>
      </c>
      <c r="AD17" s="46">
        <f t="shared" ref="AD17:AD68" si="19">AB17+AC17</f>
        <v>23.816503008668469</v>
      </c>
      <c r="AF17" s="43">
        <f>AF5+1</f>
        <v>2028</v>
      </c>
      <c r="AG17" s="44" t="s">
        <v>154</v>
      </c>
      <c r="AH17" s="45"/>
      <c r="AI17" s="46"/>
      <c r="AJ17" s="47"/>
      <c r="AK17" s="46"/>
    </row>
    <row r="18" spans="2:38" x14ac:dyDescent="0.25">
      <c r="B18" s="43"/>
      <c r="C18" s="48" t="s">
        <v>155</v>
      </c>
      <c r="D18" s="45">
        <f t="shared" si="12"/>
        <v>1400.077875361904</v>
      </c>
      <c r="E18" s="46">
        <f t="shared" si="4"/>
        <v>19.719406695238096</v>
      </c>
      <c r="F18" s="47">
        <f t="shared" si="13"/>
        <v>21.292851021128957</v>
      </c>
      <c r="G18" s="46">
        <f t="shared" si="14"/>
        <v>41.012257716367053</v>
      </c>
      <c r="I18" s="43"/>
      <c r="J18" s="48" t="s">
        <v>155</v>
      </c>
      <c r="K18" s="45">
        <f t="shared" si="11"/>
        <v>297.23897857333361</v>
      </c>
      <c r="L18" s="46">
        <f t="shared" si="10"/>
        <v>6.3242335866666677</v>
      </c>
      <c r="M18" s="47">
        <f t="shared" si="8"/>
        <v>4.5205094658027818</v>
      </c>
      <c r="N18" s="56">
        <f t="shared" si="9"/>
        <v>10.84474305246945</v>
      </c>
      <c r="R18" s="43"/>
      <c r="S18" s="48" t="s">
        <v>155</v>
      </c>
      <c r="T18" s="45">
        <f t="shared" si="15"/>
        <v>996.69255487983685</v>
      </c>
      <c r="U18" s="46">
        <f t="shared" si="6"/>
        <v>9.3148836904657735</v>
      </c>
      <c r="V18" s="47">
        <f t="shared" si="16"/>
        <v>15.158032605464186</v>
      </c>
      <c r="W18" s="46">
        <f t="shared" si="17"/>
        <v>24.472916295929959</v>
      </c>
      <c r="Y18" s="43"/>
      <c r="Z18" s="48" t="s">
        <v>155</v>
      </c>
      <c r="AA18" s="45">
        <f t="shared" ref="AA18:AA69" si="20">AA17-AB18</f>
        <v>1003.2438435509903</v>
      </c>
      <c r="AB18" s="46">
        <f t="shared" ref="AB18:AB69" si="21">AB17</f>
        <v>8.4306205340419353</v>
      </c>
      <c r="AC18" s="47">
        <f t="shared" si="18"/>
        <v>15.257666787337977</v>
      </c>
      <c r="AD18" s="46">
        <f t="shared" si="19"/>
        <v>23.68828732137991</v>
      </c>
      <c r="AF18" s="43"/>
      <c r="AG18" s="48" t="s">
        <v>155</v>
      </c>
      <c r="AH18" s="45"/>
      <c r="AI18" s="46"/>
      <c r="AJ18" s="47"/>
      <c r="AK18" s="46"/>
    </row>
    <row r="19" spans="2:38" x14ac:dyDescent="0.25">
      <c r="B19" s="43"/>
      <c r="C19" s="48" t="s">
        <v>156</v>
      </c>
      <c r="D19" s="45">
        <f t="shared" si="12"/>
        <v>1380.3584686666659</v>
      </c>
      <c r="E19" s="46">
        <f t="shared" si="4"/>
        <v>19.719406695238096</v>
      </c>
      <c r="F19" s="47">
        <f t="shared" si="13"/>
        <v>20.992951710972211</v>
      </c>
      <c r="G19" s="46">
        <f t="shared" si="14"/>
        <v>40.712358406210306</v>
      </c>
      <c r="I19" s="43"/>
      <c r="J19" s="48" t="s">
        <v>156</v>
      </c>
      <c r="K19" s="45">
        <f t="shared" si="11"/>
        <v>290.91474498666696</v>
      </c>
      <c r="L19" s="46">
        <f t="shared" si="10"/>
        <v>6.3242335866666677</v>
      </c>
      <c r="M19" s="47">
        <f t="shared" si="8"/>
        <v>4.4243284133388938</v>
      </c>
      <c r="N19" s="56">
        <f t="shared" si="9"/>
        <v>10.748562000005562</v>
      </c>
      <c r="R19" s="43"/>
      <c r="S19" s="48" t="s">
        <v>156</v>
      </c>
      <c r="T19" s="45">
        <f t="shared" si="15"/>
        <v>987.37767118937109</v>
      </c>
      <c r="U19" s="46">
        <f t="shared" si="6"/>
        <v>9.3148836904657735</v>
      </c>
      <c r="V19" s="47">
        <f t="shared" si="16"/>
        <v>15.016368749338353</v>
      </c>
      <c r="W19" s="46">
        <f t="shared" si="17"/>
        <v>24.331252439804125</v>
      </c>
      <c r="Y19" s="43"/>
      <c r="Z19" s="48" t="s">
        <v>156</v>
      </c>
      <c r="AA19" s="45">
        <f t="shared" si="20"/>
        <v>994.81322301694831</v>
      </c>
      <c r="AB19" s="46">
        <f t="shared" si="21"/>
        <v>8.4306205340419353</v>
      </c>
      <c r="AC19" s="47">
        <f t="shared" si="18"/>
        <v>15.129451100049423</v>
      </c>
      <c r="AD19" s="46">
        <f t="shared" si="19"/>
        <v>23.560071634091358</v>
      </c>
      <c r="AF19" s="43"/>
      <c r="AG19" s="48" t="s">
        <v>156</v>
      </c>
      <c r="AH19" s="45"/>
      <c r="AI19" s="46"/>
      <c r="AJ19" s="47"/>
      <c r="AK19" s="46"/>
    </row>
    <row r="20" spans="2:38" x14ac:dyDescent="0.25">
      <c r="B20" s="43"/>
      <c r="C20" s="48" t="s">
        <v>157</v>
      </c>
      <c r="D20" s="45">
        <f t="shared" si="12"/>
        <v>1360.6390619714277</v>
      </c>
      <c r="E20" s="46">
        <f t="shared" si="4"/>
        <v>19.719406695238096</v>
      </c>
      <c r="F20" s="47">
        <f t="shared" si="13"/>
        <v>20.693052400815464</v>
      </c>
      <c r="G20" s="46">
        <f t="shared" si="14"/>
        <v>40.41245909605356</v>
      </c>
      <c r="I20" s="43"/>
      <c r="J20" s="48" t="s">
        <v>157</v>
      </c>
      <c r="K20" s="45">
        <f t="shared" si="11"/>
        <v>284.59051140000031</v>
      </c>
      <c r="L20" s="46">
        <f t="shared" si="10"/>
        <v>6.3242335866666677</v>
      </c>
      <c r="M20" s="47">
        <f t="shared" si="8"/>
        <v>4.328147360875005</v>
      </c>
      <c r="N20" s="56">
        <f t="shared" si="9"/>
        <v>10.652380947541673</v>
      </c>
      <c r="R20" s="43"/>
      <c r="S20" s="48" t="s">
        <v>157</v>
      </c>
      <c r="T20" s="45">
        <f t="shared" si="15"/>
        <v>978.06278749890532</v>
      </c>
      <c r="U20" s="46">
        <f t="shared" si="6"/>
        <v>9.3148836904657735</v>
      </c>
      <c r="V20" s="47">
        <f t="shared" si="16"/>
        <v>14.874704893212519</v>
      </c>
      <c r="W20" s="46">
        <f t="shared" si="17"/>
        <v>24.189588583678294</v>
      </c>
      <c r="Y20" s="43"/>
      <c r="Z20" s="48" t="s">
        <v>157</v>
      </c>
      <c r="AA20" s="45">
        <f t="shared" si="20"/>
        <v>986.38260248290635</v>
      </c>
      <c r="AB20" s="46">
        <f t="shared" si="21"/>
        <v>8.4306205340419353</v>
      </c>
      <c r="AC20" s="47">
        <f t="shared" si="18"/>
        <v>15.001235412760868</v>
      </c>
      <c r="AD20" s="46">
        <f t="shared" si="19"/>
        <v>23.431855946802806</v>
      </c>
      <c r="AF20" s="43"/>
      <c r="AG20" s="48" t="s">
        <v>157</v>
      </c>
      <c r="AH20" s="45"/>
      <c r="AI20" s="46"/>
      <c r="AJ20" s="47"/>
      <c r="AK20" s="46"/>
    </row>
    <row r="21" spans="2:38" x14ac:dyDescent="0.25">
      <c r="B21" s="43"/>
      <c r="C21" s="48" t="s">
        <v>158</v>
      </c>
      <c r="D21" s="45">
        <f t="shared" si="12"/>
        <v>1340.9196552761896</v>
      </c>
      <c r="E21" s="46">
        <f t="shared" si="4"/>
        <v>19.719406695238096</v>
      </c>
      <c r="F21" s="47">
        <f t="shared" si="13"/>
        <v>20.393153090658718</v>
      </c>
      <c r="G21" s="46">
        <f t="shared" si="14"/>
        <v>40.112559785896813</v>
      </c>
      <c r="I21" s="43"/>
      <c r="J21" s="48" t="s">
        <v>158</v>
      </c>
      <c r="K21" s="45">
        <f t="shared" si="11"/>
        <v>278.26627781333366</v>
      </c>
      <c r="L21" s="46">
        <f t="shared" si="10"/>
        <v>6.3242335866666677</v>
      </c>
      <c r="M21" s="47">
        <f t="shared" si="8"/>
        <v>4.2319663084111161</v>
      </c>
      <c r="N21" s="56">
        <f t="shared" si="9"/>
        <v>10.556199895077784</v>
      </c>
      <c r="R21" s="43"/>
      <c r="S21" s="48" t="s">
        <v>158</v>
      </c>
      <c r="T21" s="45">
        <f t="shared" si="15"/>
        <v>968.74790380843956</v>
      </c>
      <c r="U21" s="46">
        <f t="shared" si="6"/>
        <v>9.3148836904657735</v>
      </c>
      <c r="V21" s="47">
        <f t="shared" si="16"/>
        <v>14.733041037086686</v>
      </c>
      <c r="W21" s="46">
        <f t="shared" si="17"/>
        <v>24.047924727552459</v>
      </c>
      <c r="Y21" s="43"/>
      <c r="Z21" s="48" t="s">
        <v>158</v>
      </c>
      <c r="AA21" s="45">
        <f t="shared" si="20"/>
        <v>977.95198194886439</v>
      </c>
      <c r="AB21" s="46">
        <f t="shared" si="21"/>
        <v>8.4306205340419353</v>
      </c>
      <c r="AC21" s="47">
        <f t="shared" si="18"/>
        <v>14.873019725472313</v>
      </c>
      <c r="AD21" s="46">
        <f t="shared" si="19"/>
        <v>23.303640259514246</v>
      </c>
      <c r="AF21" s="43"/>
      <c r="AG21" s="48" t="s">
        <v>158</v>
      </c>
      <c r="AH21" s="45"/>
      <c r="AI21" s="46"/>
      <c r="AJ21" s="47"/>
      <c r="AK21" s="46"/>
    </row>
    <row r="22" spans="2:38" x14ac:dyDescent="0.25">
      <c r="B22" s="43"/>
      <c r="C22" s="48" t="s">
        <v>159</v>
      </c>
      <c r="D22" s="45">
        <f t="shared" si="12"/>
        <v>1321.2002485809514</v>
      </c>
      <c r="E22" s="46">
        <f t="shared" si="4"/>
        <v>19.719406695238096</v>
      </c>
      <c r="F22" s="47">
        <f t="shared" si="13"/>
        <v>20.093253780501971</v>
      </c>
      <c r="G22" s="46">
        <f t="shared" si="14"/>
        <v>39.812660475740067</v>
      </c>
      <c r="I22" s="43"/>
      <c r="J22" s="48" t="s">
        <v>159</v>
      </c>
      <c r="K22" s="45">
        <f t="shared" si="11"/>
        <v>271.94204422666701</v>
      </c>
      <c r="L22" s="46">
        <f t="shared" si="10"/>
        <v>6.3242335866666677</v>
      </c>
      <c r="M22" s="47">
        <f t="shared" si="8"/>
        <v>4.1357852559472272</v>
      </c>
      <c r="N22" s="56">
        <f t="shared" si="9"/>
        <v>10.460018842613895</v>
      </c>
      <c r="R22" s="43"/>
      <c r="S22" s="48" t="s">
        <v>159</v>
      </c>
      <c r="T22" s="45">
        <f t="shared" si="15"/>
        <v>959.4330201179738</v>
      </c>
      <c r="U22" s="46">
        <f t="shared" si="6"/>
        <v>9.3148836904657735</v>
      </c>
      <c r="V22" s="47">
        <f t="shared" si="16"/>
        <v>14.591377180960849</v>
      </c>
      <c r="W22" s="46">
        <f t="shared" si="17"/>
        <v>23.906260871426625</v>
      </c>
      <c r="Y22" s="43"/>
      <c r="Z22" s="48" t="s">
        <v>159</v>
      </c>
      <c r="AA22" s="45">
        <f t="shared" si="20"/>
        <v>969.52136141482242</v>
      </c>
      <c r="AB22" s="46">
        <f t="shared" si="21"/>
        <v>8.4306205340419353</v>
      </c>
      <c r="AC22" s="47">
        <f t="shared" si="18"/>
        <v>14.744804038183757</v>
      </c>
      <c r="AD22" s="46">
        <f t="shared" si="19"/>
        <v>23.175424572225694</v>
      </c>
      <c r="AF22" s="43"/>
      <c r="AG22" s="48" t="s">
        <v>159</v>
      </c>
      <c r="AH22" s="45"/>
      <c r="AI22" s="46"/>
      <c r="AJ22" s="47"/>
      <c r="AK22" s="46"/>
    </row>
    <row r="23" spans="2:38" x14ac:dyDescent="0.25">
      <c r="B23" s="43"/>
      <c r="C23" s="48" t="s">
        <v>160</v>
      </c>
      <c r="D23" s="45">
        <f t="shared" si="12"/>
        <v>1301.4808418857133</v>
      </c>
      <c r="E23" s="46">
        <f t="shared" si="4"/>
        <v>19.719406695238096</v>
      </c>
      <c r="F23" s="47">
        <f t="shared" si="13"/>
        <v>19.793354470345221</v>
      </c>
      <c r="G23" s="46">
        <f t="shared" si="14"/>
        <v>39.512761165583314</v>
      </c>
      <c r="I23" s="43"/>
      <c r="J23" s="48" t="s">
        <v>160</v>
      </c>
      <c r="K23" s="45">
        <f t="shared" si="11"/>
        <v>265.61781064000036</v>
      </c>
      <c r="L23" s="46">
        <f t="shared" si="10"/>
        <v>6.3242335866666677</v>
      </c>
      <c r="M23" s="47">
        <f t="shared" si="8"/>
        <v>4.0396042034833384</v>
      </c>
      <c r="N23" s="56">
        <f t="shared" si="9"/>
        <v>10.363837790150006</v>
      </c>
      <c r="R23" s="43"/>
      <c r="S23" s="48" t="s">
        <v>160</v>
      </c>
      <c r="T23" s="45">
        <f t="shared" si="15"/>
        <v>950.11813642750803</v>
      </c>
      <c r="U23" s="46">
        <f t="shared" si="6"/>
        <v>9.3148836904657735</v>
      </c>
      <c r="V23" s="47">
        <f t="shared" si="16"/>
        <v>14.449713324835017</v>
      </c>
      <c r="W23" s="46">
        <f t="shared" si="17"/>
        <v>23.76459701530079</v>
      </c>
      <c r="Y23" s="43"/>
      <c r="Z23" s="48" t="s">
        <v>160</v>
      </c>
      <c r="AA23" s="45">
        <f t="shared" si="20"/>
        <v>961.09074088078046</v>
      </c>
      <c r="AB23" s="46">
        <f t="shared" si="21"/>
        <v>8.4306205340419353</v>
      </c>
      <c r="AC23" s="47">
        <f t="shared" si="18"/>
        <v>14.616588350895201</v>
      </c>
      <c r="AD23" s="46">
        <f t="shared" si="19"/>
        <v>23.047208884937135</v>
      </c>
      <c r="AF23" s="43"/>
      <c r="AG23" s="48" t="s">
        <v>160</v>
      </c>
      <c r="AH23" s="45"/>
      <c r="AI23" s="46"/>
      <c r="AJ23" s="47"/>
      <c r="AK23" s="46"/>
    </row>
    <row r="24" spans="2:38" x14ac:dyDescent="0.25">
      <c r="B24" s="43"/>
      <c r="C24" s="48" t="s">
        <v>161</v>
      </c>
      <c r="D24" s="45">
        <f t="shared" si="12"/>
        <v>1281.7614351904751</v>
      </c>
      <c r="E24" s="46">
        <f t="shared" si="4"/>
        <v>19.719406695238096</v>
      </c>
      <c r="F24" s="47">
        <f t="shared" si="13"/>
        <v>19.493455160188475</v>
      </c>
      <c r="G24" s="46">
        <f t="shared" si="14"/>
        <v>39.212861855426567</v>
      </c>
      <c r="I24" s="43"/>
      <c r="J24" s="48" t="s">
        <v>161</v>
      </c>
      <c r="K24" s="45">
        <f t="shared" si="11"/>
        <v>259.29357705333371</v>
      </c>
      <c r="L24" s="46">
        <f t="shared" si="10"/>
        <v>6.3242335866666677</v>
      </c>
      <c r="M24" s="47">
        <f t="shared" si="8"/>
        <v>3.94342315101945</v>
      </c>
      <c r="N24" s="56">
        <f t="shared" si="9"/>
        <v>10.267656737686117</v>
      </c>
      <c r="R24" s="43"/>
      <c r="S24" s="48" t="s">
        <v>161</v>
      </c>
      <c r="T24" s="45">
        <f t="shared" si="15"/>
        <v>940.80325273704227</v>
      </c>
      <c r="U24" s="46">
        <f t="shared" si="6"/>
        <v>9.3148836904657735</v>
      </c>
      <c r="V24" s="47">
        <f t="shared" si="16"/>
        <v>14.308049468709184</v>
      </c>
      <c r="W24" s="46">
        <f t="shared" si="17"/>
        <v>23.622933159174956</v>
      </c>
      <c r="Y24" s="43"/>
      <c r="Z24" s="48" t="s">
        <v>161</v>
      </c>
      <c r="AA24" s="45">
        <f t="shared" si="20"/>
        <v>952.66012034673849</v>
      </c>
      <c r="AB24" s="46">
        <f t="shared" si="21"/>
        <v>8.4306205340419353</v>
      </c>
      <c r="AC24" s="47">
        <f t="shared" si="18"/>
        <v>14.488372663606647</v>
      </c>
      <c r="AD24" s="46">
        <f t="shared" si="19"/>
        <v>22.918993197648582</v>
      </c>
      <c r="AF24" s="43"/>
      <c r="AG24" s="48" t="s">
        <v>161</v>
      </c>
      <c r="AH24" s="45"/>
      <c r="AI24" s="46"/>
      <c r="AJ24" s="47"/>
      <c r="AK24" s="46"/>
    </row>
    <row r="25" spans="2:38" x14ac:dyDescent="0.25">
      <c r="B25" s="43"/>
      <c r="C25" s="48" t="s">
        <v>162</v>
      </c>
      <c r="D25" s="45">
        <f t="shared" si="12"/>
        <v>1262.042028495237</v>
      </c>
      <c r="E25" s="46">
        <f t="shared" si="4"/>
        <v>19.719406695238096</v>
      </c>
      <c r="F25" s="47">
        <f t="shared" si="13"/>
        <v>19.193555850031728</v>
      </c>
      <c r="G25" s="46">
        <f t="shared" si="14"/>
        <v>38.912962545269821</v>
      </c>
      <c r="I25" s="43"/>
      <c r="J25" s="48" t="s">
        <v>162</v>
      </c>
      <c r="K25" s="45">
        <f t="shared" si="11"/>
        <v>252.96934346666703</v>
      </c>
      <c r="L25" s="46">
        <f t="shared" si="10"/>
        <v>6.3242335866666677</v>
      </c>
      <c r="M25" s="47">
        <f t="shared" si="8"/>
        <v>3.8472420985555611</v>
      </c>
      <c r="N25" s="56">
        <f t="shared" si="9"/>
        <v>10.171475685222228</v>
      </c>
      <c r="R25" s="43"/>
      <c r="S25" s="48" t="s">
        <v>162</v>
      </c>
      <c r="T25" s="45">
        <f t="shared" si="15"/>
        <v>931.48836904657651</v>
      </c>
      <c r="U25" s="46">
        <f t="shared" si="6"/>
        <v>9.3148836904657735</v>
      </c>
      <c r="V25" s="47">
        <f t="shared" si="16"/>
        <v>14.166385612583349</v>
      </c>
      <c r="W25" s="46">
        <f t="shared" si="17"/>
        <v>23.481269303049125</v>
      </c>
      <c r="Y25" s="43"/>
      <c r="Z25" s="48" t="s">
        <v>162</v>
      </c>
      <c r="AA25" s="45">
        <f t="shared" si="20"/>
        <v>944.22949981269653</v>
      </c>
      <c r="AB25" s="46">
        <f t="shared" si="21"/>
        <v>8.4306205340419353</v>
      </c>
      <c r="AC25" s="47">
        <f t="shared" si="18"/>
        <v>14.360156976318093</v>
      </c>
      <c r="AD25" s="46">
        <f t="shared" si="19"/>
        <v>22.79077751036003</v>
      </c>
      <c r="AF25" s="43"/>
      <c r="AG25" s="48" t="s">
        <v>162</v>
      </c>
      <c r="AH25" s="45"/>
      <c r="AI25" s="46"/>
      <c r="AJ25" s="47"/>
      <c r="AK25" s="46"/>
    </row>
    <row r="26" spans="2:38" x14ac:dyDescent="0.25">
      <c r="B26" s="43"/>
      <c r="C26" s="48" t="s">
        <v>163</v>
      </c>
      <c r="D26" s="45">
        <f t="shared" si="12"/>
        <v>1242.3226217999988</v>
      </c>
      <c r="E26" s="46">
        <f t="shared" si="4"/>
        <v>19.719406695238096</v>
      </c>
      <c r="F26" s="47">
        <f t="shared" si="13"/>
        <v>18.893656539874982</v>
      </c>
      <c r="G26" s="46">
        <f t="shared" si="14"/>
        <v>38.613063235113074</v>
      </c>
      <c r="I26" s="43"/>
      <c r="J26" s="48" t="s">
        <v>163</v>
      </c>
      <c r="K26" s="45">
        <f t="shared" si="11"/>
        <v>246.64510988000035</v>
      </c>
      <c r="L26" s="46">
        <f t="shared" si="10"/>
        <v>6.3242335866666677</v>
      </c>
      <c r="M26" s="47">
        <f t="shared" si="8"/>
        <v>3.7510610460916722</v>
      </c>
      <c r="N26" s="56">
        <f t="shared" si="9"/>
        <v>10.075294632758339</v>
      </c>
      <c r="R26" s="43"/>
      <c r="S26" s="48" t="s">
        <v>163</v>
      </c>
      <c r="T26" s="45">
        <f t="shared" si="15"/>
        <v>922.17348535611075</v>
      </c>
      <c r="U26" s="46">
        <f t="shared" si="6"/>
        <v>9.3148836904657735</v>
      </c>
      <c r="V26" s="47">
        <f t="shared" si="16"/>
        <v>14.024721756457517</v>
      </c>
      <c r="W26" s="46">
        <f t="shared" si="17"/>
        <v>23.33960544692329</v>
      </c>
      <c r="Y26" s="43"/>
      <c r="Z26" s="48" t="s">
        <v>163</v>
      </c>
      <c r="AA26" s="45">
        <f t="shared" si="20"/>
        <v>935.79887927865457</v>
      </c>
      <c r="AB26" s="46">
        <f t="shared" si="21"/>
        <v>8.4306205340419353</v>
      </c>
      <c r="AC26" s="47">
        <f t="shared" si="18"/>
        <v>14.231941289029537</v>
      </c>
      <c r="AD26" s="46">
        <f t="shared" si="19"/>
        <v>22.662561823071471</v>
      </c>
      <c r="AF26" s="43"/>
      <c r="AG26" s="48" t="s">
        <v>163</v>
      </c>
      <c r="AH26" s="45"/>
      <c r="AI26" s="46"/>
      <c r="AJ26" s="47"/>
      <c r="AK26" s="46"/>
    </row>
    <row r="27" spans="2:38" x14ac:dyDescent="0.25">
      <c r="B27" s="43"/>
      <c r="C27" s="48" t="s">
        <v>164</v>
      </c>
      <c r="D27" s="45">
        <f t="shared" si="12"/>
        <v>1222.6032151047607</v>
      </c>
      <c r="E27" s="46">
        <f t="shared" si="4"/>
        <v>19.719406695238096</v>
      </c>
      <c r="F27" s="47">
        <f t="shared" si="13"/>
        <v>18.593757229718236</v>
      </c>
      <c r="G27" s="46">
        <f t="shared" si="14"/>
        <v>38.313163924956328</v>
      </c>
      <c r="I27" s="43"/>
      <c r="J27" s="48" t="s">
        <v>164</v>
      </c>
      <c r="K27" s="45">
        <f t="shared" si="11"/>
        <v>240.32087629333367</v>
      </c>
      <c r="L27" s="46">
        <f t="shared" si="10"/>
        <v>6.3242335866666677</v>
      </c>
      <c r="M27" s="47">
        <f t="shared" si="8"/>
        <v>3.6548799936277825</v>
      </c>
      <c r="N27" s="56">
        <f t="shared" si="9"/>
        <v>9.9791135802944506</v>
      </c>
      <c r="R27" s="43"/>
      <c r="S27" s="48" t="s">
        <v>164</v>
      </c>
      <c r="T27" s="45">
        <f t="shared" si="15"/>
        <v>912.85860166564498</v>
      </c>
      <c r="U27" s="46">
        <f t="shared" si="6"/>
        <v>9.3148836904657735</v>
      </c>
      <c r="V27" s="47">
        <f t="shared" si="16"/>
        <v>13.883057900331684</v>
      </c>
      <c r="W27" s="46">
        <f t="shared" si="17"/>
        <v>23.197941590797456</v>
      </c>
      <c r="Y27" s="43"/>
      <c r="Z27" s="48" t="s">
        <v>164</v>
      </c>
      <c r="AA27" s="45">
        <f t="shared" si="20"/>
        <v>927.3682587446126</v>
      </c>
      <c r="AB27" s="46">
        <f t="shared" si="21"/>
        <v>8.4306205340419353</v>
      </c>
      <c r="AC27" s="47">
        <f t="shared" si="18"/>
        <v>14.103725601740983</v>
      </c>
      <c r="AD27" s="46">
        <f t="shared" si="19"/>
        <v>22.534346135782918</v>
      </c>
      <c r="AF27" s="43"/>
      <c r="AG27" s="48" t="s">
        <v>164</v>
      </c>
      <c r="AH27" s="45"/>
      <c r="AI27" s="46"/>
      <c r="AJ27" s="47"/>
      <c r="AK27" s="46"/>
    </row>
    <row r="28" spans="2:38" x14ac:dyDescent="0.25">
      <c r="B28" s="43"/>
      <c r="C28" s="48" t="s">
        <v>165</v>
      </c>
      <c r="D28" s="45">
        <f t="shared" si="12"/>
        <v>1202.8838084095225</v>
      </c>
      <c r="E28" s="46">
        <f t="shared" si="4"/>
        <v>19.719406695238096</v>
      </c>
      <c r="F28" s="47">
        <f t="shared" si="13"/>
        <v>18.293857919561489</v>
      </c>
      <c r="G28" s="46">
        <f t="shared" si="14"/>
        <v>38.013264614799581</v>
      </c>
      <c r="H28" s="15">
        <f>SUM(F17:F28)</f>
        <v>239.31964950508313</v>
      </c>
      <c r="I28" s="43"/>
      <c r="J28" s="48" t="s">
        <v>165</v>
      </c>
      <c r="K28" s="45">
        <f t="shared" si="11"/>
        <v>233.99664270666699</v>
      </c>
      <c r="L28" s="46">
        <f t="shared" si="10"/>
        <v>6.3242335866666677</v>
      </c>
      <c r="M28" s="47">
        <f t="shared" si="8"/>
        <v>3.5586989411638936</v>
      </c>
      <c r="N28" s="56">
        <f t="shared" si="9"/>
        <v>9.8829325278305618</v>
      </c>
      <c r="O28" s="15">
        <f>SUM(M17:M28)</f>
        <v>49.052336756583394</v>
      </c>
      <c r="R28" s="43"/>
      <c r="S28" s="48" t="s">
        <v>165</v>
      </c>
      <c r="T28" s="45">
        <f t="shared" si="15"/>
        <v>903.54371797517922</v>
      </c>
      <c r="U28" s="46">
        <f t="shared" si="6"/>
        <v>9.3148836904657735</v>
      </c>
      <c r="V28" s="47">
        <f t="shared" si="16"/>
        <v>13.741394044205849</v>
      </c>
      <c r="W28" s="46">
        <f t="shared" si="17"/>
        <v>23.056277734671625</v>
      </c>
      <c r="X28" s="15">
        <f>SUM(V17:V28)</f>
        <v>174.24654303477524</v>
      </c>
      <c r="Y28" s="43"/>
      <c r="Z28" s="48" t="s">
        <v>165</v>
      </c>
      <c r="AA28" s="45">
        <f t="shared" si="20"/>
        <v>918.93763821057064</v>
      </c>
      <c r="AB28" s="46">
        <f t="shared" si="21"/>
        <v>8.4306205340419353</v>
      </c>
      <c r="AC28" s="47">
        <f t="shared" si="18"/>
        <v>13.975509914452429</v>
      </c>
      <c r="AD28" s="46">
        <f t="shared" si="19"/>
        <v>22.406130448494366</v>
      </c>
      <c r="AE28" s="15">
        <f>SUM(AC17:AC28)</f>
        <v>176.16835433447378</v>
      </c>
      <c r="AF28" s="43"/>
      <c r="AG28" s="48" t="s">
        <v>165</v>
      </c>
      <c r="AH28" s="45"/>
      <c r="AI28" s="46"/>
      <c r="AJ28" s="47"/>
      <c r="AK28" s="46"/>
      <c r="AL28" s="15">
        <f>SUM(AJ17:AJ28)</f>
        <v>0</v>
      </c>
    </row>
    <row r="29" spans="2:38" x14ac:dyDescent="0.25">
      <c r="B29" s="43">
        <f>B17+1</f>
        <v>2029</v>
      </c>
      <c r="C29" s="44" t="s">
        <v>154</v>
      </c>
      <c r="D29" s="45">
        <f t="shared" si="12"/>
        <v>1183.1644017142844</v>
      </c>
      <c r="E29" s="46">
        <f t="shared" si="4"/>
        <v>19.719406695238096</v>
      </c>
      <c r="F29" s="47">
        <f t="shared" si="13"/>
        <v>17.993958609404739</v>
      </c>
      <c r="G29" s="46">
        <f t="shared" si="14"/>
        <v>37.713365304642835</v>
      </c>
      <c r="I29" s="43">
        <f>I17+1</f>
        <v>2029</v>
      </c>
      <c r="J29" s="44" t="s">
        <v>154</v>
      </c>
      <c r="K29" s="45">
        <f t="shared" si="11"/>
        <v>227.67240912000031</v>
      </c>
      <c r="L29" s="46">
        <f t="shared" si="10"/>
        <v>6.3242335866666677</v>
      </c>
      <c r="M29" s="47">
        <f t="shared" si="8"/>
        <v>3.4625178887000048</v>
      </c>
      <c r="N29" s="46">
        <f t="shared" si="9"/>
        <v>9.7867514753666729</v>
      </c>
      <c r="R29" s="43">
        <f>R17+1</f>
        <v>2029</v>
      </c>
      <c r="S29" s="44" t="s">
        <v>154</v>
      </c>
      <c r="T29" s="45">
        <f t="shared" si="15"/>
        <v>894.22883428471346</v>
      </c>
      <c r="U29" s="46">
        <f t="shared" si="6"/>
        <v>9.3148836904657735</v>
      </c>
      <c r="V29" s="47">
        <f t="shared" si="16"/>
        <v>13.599730188080017</v>
      </c>
      <c r="W29" s="46">
        <f t="shared" si="17"/>
        <v>22.91461387854579</v>
      </c>
      <c r="Y29" s="43">
        <f>Y17+1</f>
        <v>2029</v>
      </c>
      <c r="Z29" s="44" t="s">
        <v>154</v>
      </c>
      <c r="AA29" s="45">
        <f t="shared" si="20"/>
        <v>910.50701767652868</v>
      </c>
      <c r="AB29" s="46">
        <f t="shared" si="21"/>
        <v>8.4306205340419353</v>
      </c>
      <c r="AC29" s="47">
        <f t="shared" si="18"/>
        <v>13.847294227163873</v>
      </c>
      <c r="AD29" s="46">
        <f t="shared" si="19"/>
        <v>22.277914761205807</v>
      </c>
      <c r="AF29" s="43">
        <f>AF17+1</f>
        <v>2029</v>
      </c>
      <c r="AG29" s="44" t="s">
        <v>154</v>
      </c>
      <c r="AH29" s="45">
        <f>AF2</f>
        <v>881.16759908503218</v>
      </c>
      <c r="AI29" s="46">
        <f>AF2/120</f>
        <v>7.3430633257086013</v>
      </c>
      <c r="AJ29" s="47">
        <f>AH29*$C$2/12</f>
        <v>13.401090569418196</v>
      </c>
      <c r="AK29" s="46">
        <f t="shared" ref="AK29:AK68" si="22">AI29+AJ29</f>
        <v>20.744153895126797</v>
      </c>
    </row>
    <row r="30" spans="2:38" x14ac:dyDescent="0.25">
      <c r="B30" s="43"/>
      <c r="C30" s="48" t="s">
        <v>155</v>
      </c>
      <c r="D30" s="45">
        <f t="shared" si="12"/>
        <v>1163.4449950190462</v>
      </c>
      <c r="E30" s="46">
        <f t="shared" si="4"/>
        <v>19.719406695238096</v>
      </c>
      <c r="F30" s="47">
        <f t="shared" si="13"/>
        <v>17.694059299247993</v>
      </c>
      <c r="G30" s="46">
        <f t="shared" si="14"/>
        <v>37.413465994486089</v>
      </c>
      <c r="I30" s="43"/>
      <c r="J30" s="48" t="s">
        <v>155</v>
      </c>
      <c r="K30" s="45">
        <f t="shared" si="11"/>
        <v>221.34817553333363</v>
      </c>
      <c r="L30" s="46">
        <f t="shared" si="10"/>
        <v>6.3242335866666677</v>
      </c>
      <c r="M30" s="47">
        <f t="shared" si="8"/>
        <v>3.3663368362361155</v>
      </c>
      <c r="N30" s="46">
        <f t="shared" si="9"/>
        <v>9.690570422902784</v>
      </c>
      <c r="R30" s="43"/>
      <c r="S30" s="48" t="s">
        <v>155</v>
      </c>
      <c r="T30" s="45">
        <f t="shared" si="15"/>
        <v>884.91395059424769</v>
      </c>
      <c r="U30" s="46">
        <f t="shared" si="6"/>
        <v>9.3148836904657735</v>
      </c>
      <c r="V30" s="47">
        <f t="shared" si="16"/>
        <v>13.458066331954184</v>
      </c>
      <c r="W30" s="46">
        <f t="shared" si="17"/>
        <v>22.772950022419955</v>
      </c>
      <c r="Y30" s="43"/>
      <c r="Z30" s="48" t="s">
        <v>155</v>
      </c>
      <c r="AA30" s="45">
        <f t="shared" si="20"/>
        <v>902.07639714248671</v>
      </c>
      <c r="AB30" s="46">
        <f t="shared" si="21"/>
        <v>8.4306205340419353</v>
      </c>
      <c r="AC30" s="47">
        <f t="shared" si="18"/>
        <v>13.719078539875319</v>
      </c>
      <c r="AD30" s="46">
        <f t="shared" si="19"/>
        <v>22.149699073917255</v>
      </c>
      <c r="AF30" s="43"/>
      <c r="AG30" s="48" t="s">
        <v>155</v>
      </c>
      <c r="AH30" s="45">
        <f t="shared" ref="AH30:AH69" si="23">AH29-AI30</f>
        <v>873.82453575932357</v>
      </c>
      <c r="AI30" s="46">
        <f t="shared" ref="AI30:AI69" si="24">AI29</f>
        <v>7.3430633257086013</v>
      </c>
      <c r="AJ30" s="47">
        <f t="shared" ref="AJ30:AJ68" si="25">AH30*$C$2/12</f>
        <v>13.289414814673044</v>
      </c>
      <c r="AK30" s="46">
        <f t="shared" si="22"/>
        <v>20.632478140381647</v>
      </c>
    </row>
    <row r="31" spans="2:38" x14ac:dyDescent="0.25">
      <c r="B31" s="43"/>
      <c r="C31" s="48" t="s">
        <v>156</v>
      </c>
      <c r="D31" s="45">
        <f t="shared" si="12"/>
        <v>1143.7255883238081</v>
      </c>
      <c r="E31" s="46">
        <f t="shared" si="4"/>
        <v>19.719406695238096</v>
      </c>
      <c r="F31" s="47">
        <f t="shared" si="13"/>
        <v>17.394159989091246</v>
      </c>
      <c r="G31" s="46">
        <f t="shared" si="14"/>
        <v>37.113566684329342</v>
      </c>
      <c r="I31" s="43"/>
      <c r="J31" s="48" t="s">
        <v>156</v>
      </c>
      <c r="K31" s="45">
        <f t="shared" si="11"/>
        <v>215.02394194666695</v>
      </c>
      <c r="L31" s="46">
        <f t="shared" si="10"/>
        <v>6.3242335866666677</v>
      </c>
      <c r="M31" s="47">
        <f t="shared" si="8"/>
        <v>3.2701557837722266</v>
      </c>
      <c r="N31" s="46">
        <f t="shared" si="9"/>
        <v>9.5943893704388934</v>
      </c>
      <c r="R31" s="43"/>
      <c r="S31" s="48" t="s">
        <v>156</v>
      </c>
      <c r="T31" s="45">
        <f t="shared" si="15"/>
        <v>875.59906690378193</v>
      </c>
      <c r="U31" s="46">
        <f t="shared" si="6"/>
        <v>9.3148836904657735</v>
      </c>
      <c r="V31" s="47">
        <f t="shared" si="16"/>
        <v>13.316402475828349</v>
      </c>
      <c r="W31" s="46">
        <f t="shared" si="17"/>
        <v>22.631286166294124</v>
      </c>
      <c r="Y31" s="43"/>
      <c r="Z31" s="48" t="s">
        <v>156</v>
      </c>
      <c r="AA31" s="45">
        <f t="shared" si="20"/>
        <v>893.64577660844475</v>
      </c>
      <c r="AB31" s="46">
        <f t="shared" si="21"/>
        <v>8.4306205340419353</v>
      </c>
      <c r="AC31" s="47">
        <f t="shared" si="18"/>
        <v>13.590862852586765</v>
      </c>
      <c r="AD31" s="46">
        <f t="shared" si="19"/>
        <v>22.021483386628702</v>
      </c>
      <c r="AF31" s="43"/>
      <c r="AG31" s="48" t="s">
        <v>156</v>
      </c>
      <c r="AH31" s="45">
        <f t="shared" si="23"/>
        <v>866.48147243361495</v>
      </c>
      <c r="AI31" s="46">
        <f t="shared" si="24"/>
        <v>7.3430633257086013</v>
      </c>
      <c r="AJ31" s="47">
        <f t="shared" si="25"/>
        <v>13.177739059927895</v>
      </c>
      <c r="AK31" s="46">
        <f t="shared" si="22"/>
        <v>20.520802385636497</v>
      </c>
    </row>
    <row r="32" spans="2:38" x14ac:dyDescent="0.25">
      <c r="B32" s="43"/>
      <c r="C32" s="48" t="s">
        <v>157</v>
      </c>
      <c r="D32" s="45">
        <f t="shared" si="12"/>
        <v>1124.0061816285699</v>
      </c>
      <c r="E32" s="46">
        <f t="shared" si="4"/>
        <v>19.719406695238096</v>
      </c>
      <c r="F32" s="47">
        <f t="shared" si="13"/>
        <v>17.0942606789345</v>
      </c>
      <c r="G32" s="46">
        <f t="shared" si="14"/>
        <v>36.813667374172596</v>
      </c>
      <c r="I32" s="43"/>
      <c r="J32" s="48" t="s">
        <v>157</v>
      </c>
      <c r="K32" s="45">
        <f t="shared" si="11"/>
        <v>208.69970836000027</v>
      </c>
      <c r="L32" s="46">
        <f t="shared" si="10"/>
        <v>6.3242335866666677</v>
      </c>
      <c r="M32" s="47">
        <f t="shared" si="8"/>
        <v>3.1739747313083373</v>
      </c>
      <c r="N32" s="46">
        <f t="shared" si="9"/>
        <v>9.4982083179750045</v>
      </c>
      <c r="R32" s="43"/>
      <c r="S32" s="48" t="s">
        <v>157</v>
      </c>
      <c r="T32" s="45">
        <f t="shared" si="15"/>
        <v>866.28418321331617</v>
      </c>
      <c r="U32" s="46">
        <f t="shared" si="6"/>
        <v>9.3148836904657735</v>
      </c>
      <c r="V32" s="47">
        <f t="shared" si="16"/>
        <v>13.174738619702516</v>
      </c>
      <c r="W32" s="46">
        <f t="shared" si="17"/>
        <v>22.48962231016829</v>
      </c>
      <c r="Y32" s="43"/>
      <c r="Z32" s="48" t="s">
        <v>157</v>
      </c>
      <c r="AA32" s="45">
        <f t="shared" si="20"/>
        <v>885.21515607440278</v>
      </c>
      <c r="AB32" s="46">
        <f t="shared" si="21"/>
        <v>8.4306205340419353</v>
      </c>
      <c r="AC32" s="47">
        <f t="shared" si="18"/>
        <v>13.462647165298208</v>
      </c>
      <c r="AD32" s="46">
        <f t="shared" si="19"/>
        <v>21.893267699340143</v>
      </c>
      <c r="AF32" s="43"/>
      <c r="AG32" s="48" t="s">
        <v>157</v>
      </c>
      <c r="AH32" s="45">
        <f t="shared" si="23"/>
        <v>859.13840910790634</v>
      </c>
      <c r="AI32" s="46">
        <f t="shared" si="24"/>
        <v>7.3430633257086013</v>
      </c>
      <c r="AJ32" s="47">
        <f t="shared" si="25"/>
        <v>13.066063305182743</v>
      </c>
      <c r="AK32" s="46">
        <f t="shared" si="22"/>
        <v>20.409126630891343</v>
      </c>
    </row>
    <row r="33" spans="2:38" x14ac:dyDescent="0.25">
      <c r="B33" s="43"/>
      <c r="C33" s="48" t="s">
        <v>158</v>
      </c>
      <c r="D33" s="45">
        <f t="shared" si="12"/>
        <v>1104.2867749333318</v>
      </c>
      <c r="E33" s="46">
        <f t="shared" si="4"/>
        <v>19.719406695238096</v>
      </c>
      <c r="F33" s="47">
        <f t="shared" si="13"/>
        <v>16.794361368777754</v>
      </c>
      <c r="G33" s="46">
        <f t="shared" si="14"/>
        <v>36.513768064015849</v>
      </c>
      <c r="I33" s="43"/>
      <c r="J33" s="48" t="s">
        <v>158</v>
      </c>
      <c r="K33" s="45">
        <f t="shared" si="11"/>
        <v>202.37547477333359</v>
      </c>
      <c r="L33" s="46">
        <f t="shared" si="10"/>
        <v>6.3242335866666677</v>
      </c>
      <c r="M33" s="47">
        <f t="shared" si="8"/>
        <v>3.0777936788444484</v>
      </c>
      <c r="N33" s="46">
        <f t="shared" si="9"/>
        <v>9.4020272655111157</v>
      </c>
      <c r="R33" s="43"/>
      <c r="S33" s="48" t="s">
        <v>158</v>
      </c>
      <c r="T33" s="45">
        <f t="shared" si="15"/>
        <v>856.96929952285041</v>
      </c>
      <c r="U33" s="46">
        <f t="shared" si="6"/>
        <v>9.3148836904657735</v>
      </c>
      <c r="V33" s="47">
        <f t="shared" si="16"/>
        <v>13.033074763576684</v>
      </c>
      <c r="W33" s="46">
        <f t="shared" si="17"/>
        <v>22.347958454042455</v>
      </c>
      <c r="Y33" s="43"/>
      <c r="Z33" s="48" t="s">
        <v>158</v>
      </c>
      <c r="AA33" s="45">
        <f t="shared" si="20"/>
        <v>876.78453554036082</v>
      </c>
      <c r="AB33" s="46">
        <f t="shared" si="21"/>
        <v>8.4306205340419353</v>
      </c>
      <c r="AC33" s="47">
        <f t="shared" si="18"/>
        <v>13.334431478009654</v>
      </c>
      <c r="AD33" s="46">
        <f t="shared" si="19"/>
        <v>21.765052012051591</v>
      </c>
      <c r="AF33" s="43"/>
      <c r="AG33" s="48" t="s">
        <v>158</v>
      </c>
      <c r="AH33" s="45">
        <f t="shared" si="23"/>
        <v>851.79534578219773</v>
      </c>
      <c r="AI33" s="46">
        <f t="shared" si="24"/>
        <v>7.3430633257086013</v>
      </c>
      <c r="AJ33" s="47">
        <f t="shared" si="25"/>
        <v>12.954387550437589</v>
      </c>
      <c r="AK33" s="46">
        <f t="shared" si="22"/>
        <v>20.29745087614619</v>
      </c>
    </row>
    <row r="34" spans="2:38" x14ac:dyDescent="0.25">
      <c r="B34" s="43"/>
      <c r="C34" s="48" t="s">
        <v>159</v>
      </c>
      <c r="D34" s="45">
        <f t="shared" si="12"/>
        <v>1084.5673682380936</v>
      </c>
      <c r="E34" s="46">
        <f t="shared" si="4"/>
        <v>19.719406695238096</v>
      </c>
      <c r="F34" s="47">
        <f t="shared" si="13"/>
        <v>16.494462058621007</v>
      </c>
      <c r="G34" s="46">
        <f t="shared" si="14"/>
        <v>36.213868753859103</v>
      </c>
      <c r="I34" s="43"/>
      <c r="J34" s="48" t="s">
        <v>159</v>
      </c>
      <c r="K34" s="45">
        <f t="shared" si="11"/>
        <v>196.05124118666691</v>
      </c>
      <c r="L34" s="46">
        <f t="shared" si="10"/>
        <v>6.3242335866666677</v>
      </c>
      <c r="M34" s="47">
        <f t="shared" si="8"/>
        <v>2.9816126263805596</v>
      </c>
      <c r="N34" s="46">
        <f t="shared" si="9"/>
        <v>9.3058462130472268</v>
      </c>
      <c r="R34" s="43"/>
      <c r="S34" s="48" t="s">
        <v>159</v>
      </c>
      <c r="T34" s="45">
        <f t="shared" si="15"/>
        <v>847.65441583238464</v>
      </c>
      <c r="U34" s="46">
        <f t="shared" si="6"/>
        <v>9.3148836904657735</v>
      </c>
      <c r="V34" s="47">
        <f t="shared" si="16"/>
        <v>12.891410907450849</v>
      </c>
      <c r="W34" s="46">
        <f t="shared" si="17"/>
        <v>22.206294597916624</v>
      </c>
      <c r="Y34" s="43"/>
      <c r="Z34" s="48" t="s">
        <v>159</v>
      </c>
      <c r="AA34" s="45">
        <f t="shared" si="20"/>
        <v>868.35391500631886</v>
      </c>
      <c r="AB34" s="46">
        <f t="shared" si="21"/>
        <v>8.4306205340419353</v>
      </c>
      <c r="AC34" s="47">
        <f t="shared" si="18"/>
        <v>13.206215790721098</v>
      </c>
      <c r="AD34" s="46">
        <f t="shared" si="19"/>
        <v>21.636836324763031</v>
      </c>
      <c r="AF34" s="43"/>
      <c r="AG34" s="48" t="s">
        <v>159</v>
      </c>
      <c r="AH34" s="45">
        <f t="shared" si="23"/>
        <v>844.45228245648912</v>
      </c>
      <c r="AI34" s="46">
        <f t="shared" si="24"/>
        <v>7.3430633257086013</v>
      </c>
      <c r="AJ34" s="47">
        <f t="shared" si="25"/>
        <v>12.842711795692438</v>
      </c>
      <c r="AK34" s="46">
        <f t="shared" si="22"/>
        <v>20.18577512140104</v>
      </c>
    </row>
    <row r="35" spans="2:38" x14ac:dyDescent="0.25">
      <c r="B35" s="43"/>
      <c r="C35" s="48" t="s">
        <v>160</v>
      </c>
      <c r="D35" s="45">
        <f t="shared" si="12"/>
        <v>1064.8479615428555</v>
      </c>
      <c r="E35" s="46">
        <f t="shared" si="4"/>
        <v>19.719406695238096</v>
      </c>
      <c r="F35" s="47">
        <f t="shared" si="13"/>
        <v>16.194562748464261</v>
      </c>
      <c r="G35" s="46">
        <f t="shared" si="14"/>
        <v>35.913969443702356</v>
      </c>
      <c r="I35" s="43"/>
      <c r="J35" s="48" t="s">
        <v>160</v>
      </c>
      <c r="K35" s="45">
        <f t="shared" si="11"/>
        <v>189.72700760000023</v>
      </c>
      <c r="L35" s="46">
        <f t="shared" si="10"/>
        <v>6.3242335866666677</v>
      </c>
      <c r="M35" s="47">
        <f t="shared" si="8"/>
        <v>2.8854315739166698</v>
      </c>
      <c r="N35" s="46">
        <f t="shared" si="9"/>
        <v>9.209665160583338</v>
      </c>
      <c r="R35" s="43"/>
      <c r="S35" s="48" t="s">
        <v>160</v>
      </c>
      <c r="T35" s="45">
        <f t="shared" si="15"/>
        <v>838.33953214191888</v>
      </c>
      <c r="U35" s="46">
        <f t="shared" si="6"/>
        <v>9.3148836904657735</v>
      </c>
      <c r="V35" s="47">
        <f t="shared" si="16"/>
        <v>12.749747051325016</v>
      </c>
      <c r="W35" s="46">
        <f t="shared" si="17"/>
        <v>22.06463074179079</v>
      </c>
      <c r="Y35" s="43"/>
      <c r="Z35" s="48" t="s">
        <v>160</v>
      </c>
      <c r="AA35" s="45">
        <f t="shared" si="20"/>
        <v>859.92329447227689</v>
      </c>
      <c r="AB35" s="46">
        <f t="shared" si="21"/>
        <v>8.4306205340419353</v>
      </c>
      <c r="AC35" s="47">
        <f t="shared" si="18"/>
        <v>13.078000103432544</v>
      </c>
      <c r="AD35" s="46">
        <f t="shared" si="19"/>
        <v>21.508620637474479</v>
      </c>
      <c r="AF35" s="43"/>
      <c r="AG35" s="48" t="s">
        <v>160</v>
      </c>
      <c r="AH35" s="45">
        <f t="shared" si="23"/>
        <v>837.1092191307805</v>
      </c>
      <c r="AI35" s="46">
        <f t="shared" si="24"/>
        <v>7.3430633257086013</v>
      </c>
      <c r="AJ35" s="47">
        <f t="shared" si="25"/>
        <v>12.731036040947286</v>
      </c>
      <c r="AK35" s="46">
        <f t="shared" si="22"/>
        <v>20.074099366655886</v>
      </c>
    </row>
    <row r="36" spans="2:38" x14ac:dyDescent="0.25">
      <c r="B36" s="43"/>
      <c r="C36" s="48" t="s">
        <v>161</v>
      </c>
      <c r="D36" s="45">
        <f t="shared" si="12"/>
        <v>1045.1285548476174</v>
      </c>
      <c r="E36" s="46">
        <f t="shared" si="4"/>
        <v>19.719406695238096</v>
      </c>
      <c r="F36" s="47">
        <f t="shared" si="13"/>
        <v>15.894663438307512</v>
      </c>
      <c r="G36" s="46">
        <f t="shared" si="14"/>
        <v>35.61407013354561</v>
      </c>
      <c r="I36" s="43"/>
      <c r="J36" s="48" t="s">
        <v>161</v>
      </c>
      <c r="K36" s="45">
        <f t="shared" si="11"/>
        <v>183.40277401333356</v>
      </c>
      <c r="L36" s="46">
        <f t="shared" si="10"/>
        <v>6.3242335866666677</v>
      </c>
      <c r="M36" s="47">
        <f t="shared" si="8"/>
        <v>2.789250521452781</v>
      </c>
      <c r="N36" s="46">
        <f t="shared" si="9"/>
        <v>9.1134841081194491</v>
      </c>
      <c r="R36" s="43"/>
      <c r="S36" s="48" t="s">
        <v>161</v>
      </c>
      <c r="T36" s="45">
        <f t="shared" si="15"/>
        <v>829.02464845145312</v>
      </c>
      <c r="U36" s="46">
        <f t="shared" si="6"/>
        <v>9.3148836904657735</v>
      </c>
      <c r="V36" s="47">
        <f t="shared" si="16"/>
        <v>12.608083195199184</v>
      </c>
      <c r="W36" s="46">
        <f t="shared" si="17"/>
        <v>21.922966885664955</v>
      </c>
      <c r="Y36" s="43"/>
      <c r="Z36" s="48" t="s">
        <v>161</v>
      </c>
      <c r="AA36" s="45">
        <f t="shared" si="20"/>
        <v>851.49267393823493</v>
      </c>
      <c r="AB36" s="46">
        <f t="shared" si="21"/>
        <v>8.4306205340419353</v>
      </c>
      <c r="AC36" s="47">
        <f t="shared" si="18"/>
        <v>12.94978441614399</v>
      </c>
      <c r="AD36" s="46">
        <f t="shared" si="19"/>
        <v>21.380404950185927</v>
      </c>
      <c r="AF36" s="43"/>
      <c r="AG36" s="48" t="s">
        <v>161</v>
      </c>
      <c r="AH36" s="45">
        <f t="shared" si="23"/>
        <v>829.76615580507189</v>
      </c>
      <c r="AI36" s="46">
        <f t="shared" si="24"/>
        <v>7.3430633257086013</v>
      </c>
      <c r="AJ36" s="47">
        <f t="shared" si="25"/>
        <v>12.619360286202136</v>
      </c>
      <c r="AK36" s="46">
        <f t="shared" si="22"/>
        <v>19.962423611910737</v>
      </c>
    </row>
    <row r="37" spans="2:38" x14ac:dyDescent="0.25">
      <c r="B37" s="43"/>
      <c r="C37" s="48" t="s">
        <v>162</v>
      </c>
      <c r="D37" s="45">
        <f t="shared" si="12"/>
        <v>1025.4091481523792</v>
      </c>
      <c r="E37" s="46">
        <f t="shared" si="4"/>
        <v>19.719406695238096</v>
      </c>
      <c r="F37" s="47">
        <f t="shared" si="13"/>
        <v>15.594764128150766</v>
      </c>
      <c r="G37" s="46">
        <f t="shared" si="14"/>
        <v>35.314170823388864</v>
      </c>
      <c r="I37" s="43"/>
      <c r="J37" s="48" t="s">
        <v>162</v>
      </c>
      <c r="K37" s="45">
        <f t="shared" si="11"/>
        <v>177.07854042666688</v>
      </c>
      <c r="L37" s="46">
        <f t="shared" si="10"/>
        <v>6.3242335866666677</v>
      </c>
      <c r="M37" s="47">
        <f t="shared" si="8"/>
        <v>2.6930694689888921</v>
      </c>
      <c r="N37" s="46">
        <f t="shared" si="9"/>
        <v>9.0173030556555602</v>
      </c>
      <c r="R37" s="43"/>
      <c r="S37" s="48" t="s">
        <v>162</v>
      </c>
      <c r="T37" s="45">
        <f t="shared" si="15"/>
        <v>819.70976476098735</v>
      </c>
      <c r="U37" s="46">
        <f t="shared" si="6"/>
        <v>9.3148836904657735</v>
      </c>
      <c r="V37" s="47">
        <f t="shared" si="16"/>
        <v>12.466419339073349</v>
      </c>
      <c r="W37" s="46">
        <f t="shared" si="17"/>
        <v>21.781303029539124</v>
      </c>
      <c r="Y37" s="43"/>
      <c r="Z37" s="48" t="s">
        <v>162</v>
      </c>
      <c r="AA37" s="45">
        <f t="shared" si="20"/>
        <v>843.06205340419297</v>
      </c>
      <c r="AB37" s="46">
        <f t="shared" si="21"/>
        <v>8.4306205340419353</v>
      </c>
      <c r="AC37" s="47">
        <f t="shared" si="18"/>
        <v>12.821568728855434</v>
      </c>
      <c r="AD37" s="46">
        <f t="shared" si="19"/>
        <v>21.252189262897367</v>
      </c>
      <c r="AF37" s="43"/>
      <c r="AG37" s="48" t="s">
        <v>162</v>
      </c>
      <c r="AH37" s="45">
        <f t="shared" si="23"/>
        <v>822.42309247936328</v>
      </c>
      <c r="AI37" s="46">
        <f t="shared" si="24"/>
        <v>7.3430633257086013</v>
      </c>
      <c r="AJ37" s="47">
        <f t="shared" si="25"/>
        <v>12.507684531456983</v>
      </c>
      <c r="AK37" s="46">
        <f t="shared" si="22"/>
        <v>19.850747857165583</v>
      </c>
    </row>
    <row r="38" spans="2:38" x14ac:dyDescent="0.25">
      <c r="B38" s="43"/>
      <c r="C38" s="48" t="s">
        <v>163</v>
      </c>
      <c r="D38" s="45">
        <f t="shared" si="12"/>
        <v>1005.6897414571411</v>
      </c>
      <c r="E38" s="46">
        <f t="shared" si="4"/>
        <v>19.719406695238096</v>
      </c>
      <c r="F38" s="47">
        <f t="shared" si="13"/>
        <v>15.29486481799402</v>
      </c>
      <c r="G38" s="46">
        <f t="shared" si="14"/>
        <v>35.014271513232117</v>
      </c>
      <c r="I38" s="43"/>
      <c r="J38" s="48" t="s">
        <v>163</v>
      </c>
      <c r="K38" s="45">
        <f t="shared" si="11"/>
        <v>170.7543068400002</v>
      </c>
      <c r="L38" s="46">
        <f t="shared" si="10"/>
        <v>6.3242335866666677</v>
      </c>
      <c r="M38" s="47">
        <f t="shared" si="8"/>
        <v>2.5968884165250028</v>
      </c>
      <c r="N38" s="46">
        <f t="shared" si="9"/>
        <v>8.9211220031916696</v>
      </c>
      <c r="R38" s="43"/>
      <c r="S38" s="48" t="s">
        <v>163</v>
      </c>
      <c r="T38" s="45">
        <f t="shared" si="15"/>
        <v>810.39488107052159</v>
      </c>
      <c r="U38" s="46">
        <f t="shared" si="6"/>
        <v>9.3148836904657735</v>
      </c>
      <c r="V38" s="47">
        <f t="shared" si="16"/>
        <v>12.324755482947516</v>
      </c>
      <c r="W38" s="46">
        <f t="shared" si="17"/>
        <v>21.63963917341329</v>
      </c>
      <c r="Y38" s="43"/>
      <c r="Z38" s="48" t="s">
        <v>163</v>
      </c>
      <c r="AA38" s="45">
        <f t="shared" si="20"/>
        <v>834.631432870151</v>
      </c>
      <c r="AB38" s="46">
        <f t="shared" si="21"/>
        <v>8.4306205340419353</v>
      </c>
      <c r="AC38" s="47">
        <f t="shared" si="18"/>
        <v>12.69335304156688</v>
      </c>
      <c r="AD38" s="46">
        <f t="shared" si="19"/>
        <v>21.123973575608815</v>
      </c>
      <c r="AF38" s="43"/>
      <c r="AG38" s="48" t="s">
        <v>163</v>
      </c>
      <c r="AH38" s="45">
        <f t="shared" si="23"/>
        <v>815.08002915365466</v>
      </c>
      <c r="AI38" s="46">
        <f t="shared" si="24"/>
        <v>7.3430633257086013</v>
      </c>
      <c r="AJ38" s="47">
        <f t="shared" si="25"/>
        <v>12.396008776711831</v>
      </c>
      <c r="AK38" s="46">
        <f t="shared" si="22"/>
        <v>19.739072102420433</v>
      </c>
    </row>
    <row r="39" spans="2:38" x14ac:dyDescent="0.25">
      <c r="B39" s="43"/>
      <c r="C39" s="48" t="s">
        <v>164</v>
      </c>
      <c r="D39" s="45">
        <f t="shared" si="12"/>
        <v>985.9703347619029</v>
      </c>
      <c r="E39" s="46">
        <f t="shared" si="4"/>
        <v>19.719406695238096</v>
      </c>
      <c r="F39" s="47">
        <f t="shared" si="13"/>
        <v>14.994965507837273</v>
      </c>
      <c r="G39" s="46">
        <f t="shared" si="14"/>
        <v>34.714372203075371</v>
      </c>
      <c r="I39" s="43"/>
      <c r="J39" s="48" t="s">
        <v>164</v>
      </c>
      <c r="K39" s="45">
        <f t="shared" si="11"/>
        <v>164.43007325333352</v>
      </c>
      <c r="L39" s="46">
        <f t="shared" si="10"/>
        <v>6.3242335866666677</v>
      </c>
      <c r="M39" s="47">
        <f t="shared" si="8"/>
        <v>2.5007073640611139</v>
      </c>
      <c r="N39" s="46">
        <f t="shared" si="9"/>
        <v>8.8249409507277825</v>
      </c>
      <c r="R39" s="43"/>
      <c r="S39" s="48" t="s">
        <v>164</v>
      </c>
      <c r="T39" s="45">
        <f t="shared" si="15"/>
        <v>801.07999738005583</v>
      </c>
      <c r="U39" s="46">
        <f t="shared" si="6"/>
        <v>9.3148836904657735</v>
      </c>
      <c r="V39" s="47">
        <f t="shared" si="16"/>
        <v>12.183091626821684</v>
      </c>
      <c r="W39" s="46">
        <f t="shared" si="17"/>
        <v>21.497975317287455</v>
      </c>
      <c r="Y39" s="43"/>
      <c r="Z39" s="48" t="s">
        <v>164</v>
      </c>
      <c r="AA39" s="45">
        <f t="shared" si="20"/>
        <v>826.20081233610904</v>
      </c>
      <c r="AB39" s="46">
        <f t="shared" si="21"/>
        <v>8.4306205340419353</v>
      </c>
      <c r="AC39" s="47">
        <f t="shared" si="18"/>
        <v>12.565137354278326</v>
      </c>
      <c r="AD39" s="46">
        <f t="shared" si="19"/>
        <v>20.995757888320263</v>
      </c>
      <c r="AF39" s="43"/>
      <c r="AG39" s="48" t="s">
        <v>164</v>
      </c>
      <c r="AH39" s="45">
        <f t="shared" si="23"/>
        <v>807.73696582794605</v>
      </c>
      <c r="AI39" s="46">
        <f t="shared" si="24"/>
        <v>7.3430633257086013</v>
      </c>
      <c r="AJ39" s="47">
        <f t="shared" si="25"/>
        <v>12.284333021966679</v>
      </c>
      <c r="AK39" s="46">
        <f t="shared" si="22"/>
        <v>19.62739634767528</v>
      </c>
    </row>
    <row r="40" spans="2:38" x14ac:dyDescent="0.25">
      <c r="B40" s="43"/>
      <c r="C40" s="48" t="s">
        <v>165</v>
      </c>
      <c r="D40" s="45">
        <f t="shared" si="12"/>
        <v>966.25092806666476</v>
      </c>
      <c r="E40" s="46">
        <f t="shared" si="4"/>
        <v>19.719406695238096</v>
      </c>
      <c r="F40" s="47">
        <f t="shared" si="13"/>
        <v>14.695066197680525</v>
      </c>
      <c r="G40" s="46">
        <f t="shared" si="14"/>
        <v>34.414472892918624</v>
      </c>
      <c r="H40" s="15">
        <f>SUM(F29:F40)</f>
        <v>196.13414884251156</v>
      </c>
      <c r="I40" s="43"/>
      <c r="J40" s="48" t="s">
        <v>165</v>
      </c>
      <c r="K40" s="45">
        <f t="shared" si="11"/>
        <v>158.10583966666684</v>
      </c>
      <c r="L40" s="46">
        <f t="shared" si="10"/>
        <v>6.3242335866666677</v>
      </c>
      <c r="M40" s="47">
        <f t="shared" si="8"/>
        <v>2.4045263115972246</v>
      </c>
      <c r="N40" s="46">
        <f t="shared" si="9"/>
        <v>8.7287598982638919</v>
      </c>
      <c r="O40" s="15">
        <f>SUM(M29:M40)</f>
        <v>35.202265201783376</v>
      </c>
      <c r="R40" s="43"/>
      <c r="S40" s="48" t="s">
        <v>165</v>
      </c>
      <c r="T40" s="45">
        <f t="shared" si="15"/>
        <v>791.76511368959007</v>
      </c>
      <c r="U40" s="46">
        <f t="shared" si="6"/>
        <v>9.3148836904657735</v>
      </c>
      <c r="V40" s="47">
        <f t="shared" si="16"/>
        <v>12.041427770695849</v>
      </c>
      <c r="W40" s="46">
        <f t="shared" si="17"/>
        <v>21.356311461161624</v>
      </c>
      <c r="X40" s="15">
        <f>SUM(V29:V40)</f>
        <v>153.84694775265521</v>
      </c>
      <c r="Y40" s="43"/>
      <c r="Z40" s="48" t="s">
        <v>165</v>
      </c>
      <c r="AA40" s="45">
        <f t="shared" si="20"/>
        <v>817.77019180206707</v>
      </c>
      <c r="AB40" s="46">
        <f t="shared" si="21"/>
        <v>8.4306205340419353</v>
      </c>
      <c r="AC40" s="47">
        <f t="shared" si="18"/>
        <v>12.43692166698977</v>
      </c>
      <c r="AD40" s="46">
        <f t="shared" si="19"/>
        <v>20.867542201031704</v>
      </c>
      <c r="AE40" s="15">
        <f>SUM(AC29:AC40)</f>
        <v>157.70529536492188</v>
      </c>
      <c r="AF40" s="43"/>
      <c r="AG40" s="48" t="s">
        <v>165</v>
      </c>
      <c r="AH40" s="45">
        <f t="shared" si="23"/>
        <v>800.39390250223744</v>
      </c>
      <c r="AI40" s="46">
        <f t="shared" si="24"/>
        <v>7.3430633257086013</v>
      </c>
      <c r="AJ40" s="47">
        <f t="shared" si="25"/>
        <v>12.172657267221526</v>
      </c>
      <c r="AK40" s="46">
        <f t="shared" si="22"/>
        <v>19.515720592930126</v>
      </c>
      <c r="AL40" s="15">
        <f>SUM(AJ29:AJ40)</f>
        <v>153.44248701983835</v>
      </c>
    </row>
    <row r="41" spans="2:38" x14ac:dyDescent="0.25">
      <c r="B41" s="43">
        <f>B29+1</f>
        <v>2030</v>
      </c>
      <c r="C41" s="44" t="s">
        <v>154</v>
      </c>
      <c r="D41" s="45">
        <f t="shared" si="12"/>
        <v>946.53152137142661</v>
      </c>
      <c r="E41" s="46">
        <f t="shared" si="4"/>
        <v>19.719406695238096</v>
      </c>
      <c r="F41" s="47">
        <f t="shared" si="13"/>
        <v>14.395166887523779</v>
      </c>
      <c r="G41" s="46">
        <f t="shared" si="14"/>
        <v>34.114573582761878</v>
      </c>
      <c r="I41" s="43">
        <f>I29+1</f>
        <v>2030</v>
      </c>
      <c r="J41" s="44" t="s">
        <v>154</v>
      </c>
      <c r="K41" s="45">
        <f t="shared" si="11"/>
        <v>151.78160608000016</v>
      </c>
      <c r="L41" s="46">
        <f t="shared" si="10"/>
        <v>6.3242335866666677</v>
      </c>
      <c r="M41" s="47">
        <f t="shared" si="8"/>
        <v>2.3083452591333358</v>
      </c>
      <c r="N41" s="45">
        <f t="shared" si="9"/>
        <v>8.632578845800003</v>
      </c>
      <c r="R41" s="43">
        <f>R29+1</f>
        <v>2030</v>
      </c>
      <c r="S41" s="44" t="s">
        <v>154</v>
      </c>
      <c r="T41" s="45">
        <f t="shared" si="15"/>
        <v>782.4502299991243</v>
      </c>
      <c r="U41" s="46">
        <f t="shared" si="6"/>
        <v>9.3148836904657735</v>
      </c>
      <c r="V41" s="47">
        <f t="shared" si="16"/>
        <v>11.899763914570016</v>
      </c>
      <c r="W41" s="46">
        <f t="shared" si="17"/>
        <v>21.21464760503579</v>
      </c>
      <c r="Y41" s="43">
        <f>Y29+1</f>
        <v>2030</v>
      </c>
      <c r="Z41" s="44" t="s">
        <v>154</v>
      </c>
      <c r="AA41" s="45">
        <f t="shared" si="20"/>
        <v>809.33957126802511</v>
      </c>
      <c r="AB41" s="46">
        <f t="shared" si="21"/>
        <v>8.4306205340419353</v>
      </c>
      <c r="AC41" s="47">
        <f t="shared" si="18"/>
        <v>12.308705979701216</v>
      </c>
      <c r="AD41" s="46">
        <f t="shared" si="19"/>
        <v>20.739326513743151</v>
      </c>
      <c r="AF41" s="43">
        <f>AF29+1</f>
        <v>2030</v>
      </c>
      <c r="AG41" s="44" t="s">
        <v>154</v>
      </c>
      <c r="AH41" s="45">
        <f t="shared" si="23"/>
        <v>793.05083917652883</v>
      </c>
      <c r="AI41" s="46">
        <f t="shared" si="24"/>
        <v>7.3430633257086013</v>
      </c>
      <c r="AJ41" s="47">
        <f t="shared" si="25"/>
        <v>12.060981512476376</v>
      </c>
      <c r="AK41" s="46">
        <f t="shared" si="22"/>
        <v>19.404044838184976</v>
      </c>
    </row>
    <row r="42" spans="2:38" x14ac:dyDescent="0.25">
      <c r="B42" s="43"/>
      <c r="C42" s="48" t="s">
        <v>155</v>
      </c>
      <c r="D42" s="45">
        <f t="shared" si="12"/>
        <v>926.81211467618846</v>
      </c>
      <c r="E42" s="46">
        <f t="shared" si="4"/>
        <v>19.719406695238096</v>
      </c>
      <c r="F42" s="47">
        <f t="shared" si="13"/>
        <v>14.095267577367032</v>
      </c>
      <c r="G42" s="46">
        <f t="shared" si="14"/>
        <v>33.814674272605131</v>
      </c>
      <c r="I42" s="43"/>
      <c r="J42" s="48" t="s">
        <v>155</v>
      </c>
      <c r="K42" s="45">
        <f t="shared" si="11"/>
        <v>145.45737249333348</v>
      </c>
      <c r="L42" s="46">
        <f t="shared" si="10"/>
        <v>6.3242335866666677</v>
      </c>
      <c r="M42" s="47">
        <f t="shared" si="8"/>
        <v>2.2121642066694469</v>
      </c>
      <c r="N42" s="45">
        <f t="shared" si="9"/>
        <v>8.5363977933361141</v>
      </c>
      <c r="R42" s="43"/>
      <c r="S42" s="48" t="s">
        <v>155</v>
      </c>
      <c r="T42" s="45">
        <f t="shared" si="15"/>
        <v>773.13534630865854</v>
      </c>
      <c r="U42" s="46">
        <f t="shared" si="6"/>
        <v>9.3148836904657735</v>
      </c>
      <c r="V42" s="47">
        <f t="shared" si="16"/>
        <v>11.75810005844418</v>
      </c>
      <c r="W42" s="46">
        <f t="shared" si="17"/>
        <v>21.072983748909955</v>
      </c>
      <c r="Y42" s="43"/>
      <c r="Z42" s="48" t="s">
        <v>155</v>
      </c>
      <c r="AA42" s="45">
        <f t="shared" si="20"/>
        <v>800.90895073398315</v>
      </c>
      <c r="AB42" s="46">
        <f t="shared" si="21"/>
        <v>8.4306205340419353</v>
      </c>
      <c r="AC42" s="47">
        <f t="shared" si="18"/>
        <v>12.180490292412658</v>
      </c>
      <c r="AD42" s="46">
        <f t="shared" si="19"/>
        <v>20.611110826454592</v>
      </c>
      <c r="AF42" s="43"/>
      <c r="AG42" s="48" t="s">
        <v>155</v>
      </c>
      <c r="AH42" s="45">
        <f t="shared" si="23"/>
        <v>785.70777585082021</v>
      </c>
      <c r="AI42" s="46">
        <f t="shared" si="24"/>
        <v>7.3430633257086013</v>
      </c>
      <c r="AJ42" s="47">
        <f t="shared" si="25"/>
        <v>11.949305757731224</v>
      </c>
      <c r="AK42" s="46">
        <f t="shared" si="22"/>
        <v>19.292369083439826</v>
      </c>
    </row>
    <row r="43" spans="2:38" x14ac:dyDescent="0.25">
      <c r="B43" s="43"/>
      <c r="C43" s="48" t="s">
        <v>156</v>
      </c>
      <c r="D43" s="45">
        <f t="shared" si="12"/>
        <v>907.09270798095031</v>
      </c>
      <c r="E43" s="46">
        <f t="shared" si="4"/>
        <v>19.719406695238096</v>
      </c>
      <c r="F43" s="47">
        <f t="shared" si="13"/>
        <v>13.795368267210286</v>
      </c>
      <c r="G43" s="46">
        <f t="shared" si="14"/>
        <v>33.514774962448385</v>
      </c>
      <c r="I43" s="43"/>
      <c r="J43" s="48" t="s">
        <v>156</v>
      </c>
      <c r="K43" s="45">
        <f t="shared" si="11"/>
        <v>139.1331389066668</v>
      </c>
      <c r="L43" s="46">
        <f t="shared" si="10"/>
        <v>6.3242335866666677</v>
      </c>
      <c r="M43" s="47">
        <f t="shared" si="8"/>
        <v>2.1159831542055576</v>
      </c>
      <c r="N43" s="45">
        <f t="shared" si="9"/>
        <v>8.4402167408722253</v>
      </c>
      <c r="R43" s="43"/>
      <c r="S43" s="48" t="s">
        <v>156</v>
      </c>
      <c r="T43" s="45">
        <f t="shared" si="15"/>
        <v>763.82046261819278</v>
      </c>
      <c r="U43" s="46">
        <f t="shared" si="6"/>
        <v>9.3148836904657735</v>
      </c>
      <c r="V43" s="47">
        <f t="shared" si="16"/>
        <v>11.616436202318347</v>
      </c>
      <c r="W43" s="46">
        <f t="shared" si="17"/>
        <v>20.931319892784121</v>
      </c>
      <c r="Y43" s="43"/>
      <c r="Z43" s="48" t="s">
        <v>156</v>
      </c>
      <c r="AA43" s="45">
        <f t="shared" si="20"/>
        <v>792.47833019994118</v>
      </c>
      <c r="AB43" s="46">
        <f t="shared" si="21"/>
        <v>8.4306205340419353</v>
      </c>
      <c r="AC43" s="47">
        <f t="shared" si="18"/>
        <v>12.052274605124104</v>
      </c>
      <c r="AD43" s="46">
        <f t="shared" si="19"/>
        <v>20.48289513916604</v>
      </c>
      <c r="AF43" s="43"/>
      <c r="AG43" s="48" t="s">
        <v>156</v>
      </c>
      <c r="AH43" s="45">
        <f t="shared" si="23"/>
        <v>778.3647125251116</v>
      </c>
      <c r="AI43" s="46">
        <f t="shared" si="24"/>
        <v>7.3430633257086013</v>
      </c>
      <c r="AJ43" s="47">
        <f t="shared" si="25"/>
        <v>11.837630002986073</v>
      </c>
      <c r="AK43" s="46">
        <f t="shared" si="22"/>
        <v>19.180693328694673</v>
      </c>
    </row>
    <row r="44" spans="2:38" x14ac:dyDescent="0.25">
      <c r="B44" s="43"/>
      <c r="C44" s="48" t="s">
        <v>157</v>
      </c>
      <c r="D44" s="45">
        <f t="shared" si="12"/>
        <v>887.37330128571216</v>
      </c>
      <c r="E44" s="46">
        <f t="shared" si="4"/>
        <v>19.719406695238096</v>
      </c>
      <c r="F44" s="47">
        <f t="shared" si="13"/>
        <v>13.495468957053539</v>
      </c>
      <c r="G44" s="46">
        <f t="shared" si="14"/>
        <v>33.214875652291639</v>
      </c>
      <c r="I44" s="43"/>
      <c r="J44" s="48" t="s">
        <v>157</v>
      </c>
      <c r="K44" s="45">
        <f t="shared" si="11"/>
        <v>132.80890532000012</v>
      </c>
      <c r="L44" s="46">
        <f t="shared" si="10"/>
        <v>6.3242335866666677</v>
      </c>
      <c r="M44" s="47">
        <f t="shared" si="8"/>
        <v>2.0198021017416683</v>
      </c>
      <c r="N44" s="45">
        <f t="shared" si="9"/>
        <v>8.3440356884083364</v>
      </c>
      <c r="R44" s="43"/>
      <c r="S44" s="48" t="s">
        <v>157</v>
      </c>
      <c r="T44" s="45">
        <f t="shared" si="15"/>
        <v>754.50557892772702</v>
      </c>
      <c r="U44" s="46">
        <f t="shared" si="6"/>
        <v>9.3148836904657735</v>
      </c>
      <c r="V44" s="47">
        <f t="shared" si="16"/>
        <v>11.474772346192514</v>
      </c>
      <c r="W44" s="46">
        <f t="shared" si="17"/>
        <v>20.789656036658286</v>
      </c>
      <c r="Y44" s="43"/>
      <c r="Z44" s="48" t="s">
        <v>157</v>
      </c>
      <c r="AA44" s="45">
        <f t="shared" si="20"/>
        <v>784.04770966589922</v>
      </c>
      <c r="AB44" s="46">
        <f t="shared" si="21"/>
        <v>8.4306205340419353</v>
      </c>
      <c r="AC44" s="47">
        <f t="shared" si="18"/>
        <v>11.92405891783555</v>
      </c>
      <c r="AD44" s="46">
        <f t="shared" si="19"/>
        <v>20.354679451877487</v>
      </c>
      <c r="AF44" s="43"/>
      <c r="AG44" s="48" t="s">
        <v>157</v>
      </c>
      <c r="AH44" s="45">
        <f t="shared" si="23"/>
        <v>771.02164919940299</v>
      </c>
      <c r="AI44" s="46">
        <f t="shared" si="24"/>
        <v>7.3430633257086013</v>
      </c>
      <c r="AJ44" s="47">
        <f t="shared" si="25"/>
        <v>11.725954248240919</v>
      </c>
      <c r="AK44" s="46">
        <f t="shared" si="22"/>
        <v>19.06901757394952</v>
      </c>
    </row>
    <row r="45" spans="2:38" x14ac:dyDescent="0.25">
      <c r="B45" s="43"/>
      <c r="C45" s="48" t="s">
        <v>158</v>
      </c>
      <c r="D45" s="45">
        <f t="shared" si="12"/>
        <v>867.65389459047401</v>
      </c>
      <c r="E45" s="46">
        <f t="shared" si="4"/>
        <v>19.719406695238096</v>
      </c>
      <c r="F45" s="47">
        <f t="shared" si="13"/>
        <v>13.195569646896793</v>
      </c>
      <c r="G45" s="46">
        <f t="shared" si="14"/>
        <v>32.914976342134892</v>
      </c>
      <c r="I45" s="43"/>
      <c r="J45" s="48" t="s">
        <v>158</v>
      </c>
      <c r="K45" s="45">
        <f t="shared" si="11"/>
        <v>126.48467173333346</v>
      </c>
      <c r="L45" s="46">
        <f t="shared" si="10"/>
        <v>6.3242335866666677</v>
      </c>
      <c r="M45" s="47">
        <f t="shared" si="8"/>
        <v>1.9236210492777797</v>
      </c>
      <c r="N45" s="45">
        <f t="shared" si="9"/>
        <v>8.2478546359444476</v>
      </c>
      <c r="R45" s="43"/>
      <c r="S45" s="48" t="s">
        <v>158</v>
      </c>
      <c r="T45" s="45">
        <f t="shared" si="15"/>
        <v>745.19069523726125</v>
      </c>
      <c r="U45" s="46">
        <f t="shared" si="6"/>
        <v>9.3148836904657735</v>
      </c>
      <c r="V45" s="47">
        <f t="shared" si="16"/>
        <v>11.33310849006668</v>
      </c>
      <c r="W45" s="46">
        <f t="shared" si="17"/>
        <v>20.647992180532455</v>
      </c>
      <c r="Y45" s="43"/>
      <c r="Z45" s="48" t="s">
        <v>158</v>
      </c>
      <c r="AA45" s="45">
        <f t="shared" si="20"/>
        <v>775.61708913185726</v>
      </c>
      <c r="AB45" s="46">
        <f t="shared" si="21"/>
        <v>8.4306205340419353</v>
      </c>
      <c r="AC45" s="47">
        <f t="shared" si="18"/>
        <v>11.795843230546994</v>
      </c>
      <c r="AD45" s="46">
        <f t="shared" si="19"/>
        <v>20.226463764588928</v>
      </c>
      <c r="AF45" s="43"/>
      <c r="AG45" s="48" t="s">
        <v>158</v>
      </c>
      <c r="AH45" s="45">
        <f t="shared" si="23"/>
        <v>763.67858587369437</v>
      </c>
      <c r="AI45" s="46">
        <f t="shared" si="24"/>
        <v>7.3430633257086013</v>
      </c>
      <c r="AJ45" s="47">
        <f t="shared" si="25"/>
        <v>11.614278493495767</v>
      </c>
      <c r="AK45" s="46">
        <f t="shared" si="22"/>
        <v>18.95734181920437</v>
      </c>
    </row>
    <row r="46" spans="2:38" x14ac:dyDescent="0.25">
      <c r="B46" s="43"/>
      <c r="C46" s="48" t="s">
        <v>159</v>
      </c>
      <c r="D46" s="45">
        <f t="shared" si="12"/>
        <v>847.93448789523586</v>
      </c>
      <c r="E46" s="46">
        <f t="shared" si="4"/>
        <v>19.719406695238096</v>
      </c>
      <c r="F46" s="47">
        <f t="shared" si="13"/>
        <v>12.895670336740045</v>
      </c>
      <c r="G46" s="46">
        <f t="shared" si="14"/>
        <v>32.615077031978139</v>
      </c>
      <c r="I46" s="43"/>
      <c r="J46" s="48" t="s">
        <v>159</v>
      </c>
      <c r="K46" s="45">
        <f t="shared" si="11"/>
        <v>120.16043814666679</v>
      </c>
      <c r="L46" s="46">
        <f t="shared" si="10"/>
        <v>6.3242335866666677</v>
      </c>
      <c r="M46" s="47">
        <f t="shared" si="8"/>
        <v>1.8274399968138908</v>
      </c>
      <c r="N46" s="45">
        <f t="shared" si="9"/>
        <v>8.1516735834805587</v>
      </c>
      <c r="R46" s="43"/>
      <c r="S46" s="48" t="s">
        <v>159</v>
      </c>
      <c r="T46" s="45">
        <f t="shared" si="15"/>
        <v>735.87581154679549</v>
      </c>
      <c r="U46" s="46">
        <f t="shared" si="6"/>
        <v>9.3148836904657735</v>
      </c>
      <c r="V46" s="47">
        <f t="shared" si="16"/>
        <v>11.191444633940847</v>
      </c>
      <c r="W46" s="46">
        <f t="shared" si="17"/>
        <v>20.506328324406621</v>
      </c>
      <c r="Y46" s="43"/>
      <c r="Z46" s="48" t="s">
        <v>159</v>
      </c>
      <c r="AA46" s="45">
        <f t="shared" si="20"/>
        <v>767.18646859781529</v>
      </c>
      <c r="AB46" s="46">
        <f t="shared" si="21"/>
        <v>8.4306205340419353</v>
      </c>
      <c r="AC46" s="47">
        <f t="shared" si="18"/>
        <v>11.66762754325844</v>
      </c>
      <c r="AD46" s="46">
        <f t="shared" si="19"/>
        <v>20.098248077300376</v>
      </c>
      <c r="AF46" s="43"/>
      <c r="AG46" s="48" t="s">
        <v>159</v>
      </c>
      <c r="AH46" s="45">
        <f t="shared" si="23"/>
        <v>756.33552254798576</v>
      </c>
      <c r="AI46" s="46">
        <f t="shared" si="24"/>
        <v>7.3430633257086013</v>
      </c>
      <c r="AJ46" s="47">
        <f t="shared" si="25"/>
        <v>11.502602738750618</v>
      </c>
      <c r="AK46" s="46">
        <f t="shared" si="22"/>
        <v>18.84566606445922</v>
      </c>
    </row>
    <row r="47" spans="2:38" x14ac:dyDescent="0.25">
      <c r="B47" s="43"/>
      <c r="C47" s="48" t="s">
        <v>160</v>
      </c>
      <c r="D47" s="45">
        <f t="shared" si="12"/>
        <v>828.21508119999771</v>
      </c>
      <c r="E47" s="46">
        <f t="shared" si="4"/>
        <v>19.719406695238096</v>
      </c>
      <c r="F47" s="47">
        <f t="shared" si="13"/>
        <v>12.595771026583298</v>
      </c>
      <c r="G47" s="46">
        <f t="shared" si="14"/>
        <v>32.315177721821392</v>
      </c>
      <c r="I47" s="43"/>
      <c r="J47" s="48" t="s">
        <v>160</v>
      </c>
      <c r="K47" s="45">
        <f t="shared" si="11"/>
        <v>113.83620456000013</v>
      </c>
      <c r="L47" s="46">
        <f t="shared" si="10"/>
        <v>6.3242335866666677</v>
      </c>
      <c r="M47" s="47">
        <f t="shared" si="8"/>
        <v>1.7312589443500019</v>
      </c>
      <c r="N47" s="45">
        <f t="shared" si="9"/>
        <v>8.0554925310166698</v>
      </c>
      <c r="R47" s="43"/>
      <c r="S47" s="48" t="s">
        <v>160</v>
      </c>
      <c r="T47" s="45">
        <f t="shared" si="15"/>
        <v>726.56092785632973</v>
      </c>
      <c r="U47" s="46">
        <f t="shared" si="6"/>
        <v>9.3148836904657735</v>
      </c>
      <c r="V47" s="47">
        <f t="shared" si="16"/>
        <v>11.049780777815014</v>
      </c>
      <c r="W47" s="46">
        <f t="shared" si="17"/>
        <v>20.364664468280786</v>
      </c>
      <c r="Y47" s="43"/>
      <c r="Z47" s="48" t="s">
        <v>160</v>
      </c>
      <c r="AA47" s="45">
        <f t="shared" si="20"/>
        <v>758.75584806377333</v>
      </c>
      <c r="AB47" s="46">
        <f t="shared" si="21"/>
        <v>8.4306205340419353</v>
      </c>
      <c r="AC47" s="47">
        <f t="shared" si="18"/>
        <v>11.539411855969886</v>
      </c>
      <c r="AD47" s="46">
        <f t="shared" si="19"/>
        <v>19.970032390011824</v>
      </c>
      <c r="AF47" s="43"/>
      <c r="AG47" s="48" t="s">
        <v>160</v>
      </c>
      <c r="AH47" s="45">
        <f t="shared" si="23"/>
        <v>748.99245922227715</v>
      </c>
      <c r="AI47" s="46">
        <f t="shared" si="24"/>
        <v>7.3430633257086013</v>
      </c>
      <c r="AJ47" s="47">
        <f t="shared" si="25"/>
        <v>11.390926984005466</v>
      </c>
      <c r="AK47" s="46">
        <f t="shared" si="22"/>
        <v>18.733990309714066</v>
      </c>
    </row>
    <row r="48" spans="2:38" x14ac:dyDescent="0.25">
      <c r="B48" s="43"/>
      <c r="C48" s="48" t="s">
        <v>161</v>
      </c>
      <c r="D48" s="45">
        <f t="shared" si="12"/>
        <v>808.49567450475956</v>
      </c>
      <c r="E48" s="46">
        <f t="shared" si="4"/>
        <v>19.719406695238096</v>
      </c>
      <c r="F48" s="47">
        <f t="shared" si="13"/>
        <v>12.295871716426552</v>
      </c>
      <c r="G48" s="46">
        <f t="shared" si="14"/>
        <v>32.015278411664646</v>
      </c>
      <c r="I48" s="43"/>
      <c r="J48" s="48" t="s">
        <v>161</v>
      </c>
      <c r="K48" s="45">
        <f t="shared" si="11"/>
        <v>107.51197097333346</v>
      </c>
      <c r="L48" s="46">
        <f t="shared" si="10"/>
        <v>6.3242335866666677</v>
      </c>
      <c r="M48" s="47">
        <f t="shared" si="8"/>
        <v>1.6350778918861131</v>
      </c>
      <c r="N48" s="45">
        <f t="shared" si="9"/>
        <v>7.959311478552781</v>
      </c>
      <c r="R48" s="43"/>
      <c r="S48" s="48" t="s">
        <v>161</v>
      </c>
      <c r="T48" s="45">
        <f t="shared" si="15"/>
        <v>717.24604416586396</v>
      </c>
      <c r="U48" s="46">
        <f t="shared" si="6"/>
        <v>9.3148836904657735</v>
      </c>
      <c r="V48" s="47">
        <f t="shared" si="16"/>
        <v>10.90811692168918</v>
      </c>
      <c r="W48" s="46">
        <f t="shared" si="17"/>
        <v>20.223000612154955</v>
      </c>
      <c r="Y48" s="43"/>
      <c r="Z48" s="48" t="s">
        <v>161</v>
      </c>
      <c r="AA48" s="45">
        <f t="shared" si="20"/>
        <v>750.32522752973136</v>
      </c>
      <c r="AB48" s="46">
        <f t="shared" si="21"/>
        <v>8.4306205340419353</v>
      </c>
      <c r="AC48" s="47">
        <f t="shared" si="18"/>
        <v>11.411196168681331</v>
      </c>
      <c r="AD48" s="46">
        <f t="shared" si="19"/>
        <v>19.841816702723264</v>
      </c>
      <c r="AF48" s="43"/>
      <c r="AG48" s="48" t="s">
        <v>161</v>
      </c>
      <c r="AH48" s="45">
        <f t="shared" si="23"/>
        <v>741.64939589656854</v>
      </c>
      <c r="AI48" s="46">
        <f t="shared" si="24"/>
        <v>7.3430633257086013</v>
      </c>
      <c r="AJ48" s="47">
        <f t="shared" si="25"/>
        <v>11.279251229260312</v>
      </c>
      <c r="AK48" s="46">
        <f t="shared" si="22"/>
        <v>18.622314554968913</v>
      </c>
    </row>
    <row r="49" spans="2:38" x14ac:dyDescent="0.25">
      <c r="B49" s="43"/>
      <c r="C49" s="48" t="s">
        <v>162</v>
      </c>
      <c r="D49" s="45">
        <f t="shared" si="12"/>
        <v>788.77626780952141</v>
      </c>
      <c r="E49" s="46">
        <f t="shared" si="4"/>
        <v>19.719406695238096</v>
      </c>
      <c r="F49" s="47">
        <f t="shared" si="13"/>
        <v>11.995972406269805</v>
      </c>
      <c r="G49" s="46">
        <f t="shared" si="14"/>
        <v>31.715379101507899</v>
      </c>
      <c r="I49" s="43"/>
      <c r="J49" s="48" t="s">
        <v>162</v>
      </c>
      <c r="K49" s="45">
        <f t="shared" si="11"/>
        <v>101.1877373866668</v>
      </c>
      <c r="L49" s="46">
        <f t="shared" si="10"/>
        <v>6.3242335866666677</v>
      </c>
      <c r="M49" s="47">
        <f t="shared" si="8"/>
        <v>1.5388968394222242</v>
      </c>
      <c r="N49" s="45">
        <f t="shared" si="9"/>
        <v>7.8631304260888921</v>
      </c>
      <c r="R49" s="43"/>
      <c r="S49" s="48" t="s">
        <v>162</v>
      </c>
      <c r="T49" s="45">
        <f t="shared" si="15"/>
        <v>707.9311604753982</v>
      </c>
      <c r="U49" s="46">
        <f t="shared" si="6"/>
        <v>9.3148836904657735</v>
      </c>
      <c r="V49" s="47">
        <f t="shared" si="16"/>
        <v>10.766453065563347</v>
      </c>
      <c r="W49" s="46">
        <f t="shared" si="17"/>
        <v>20.08133675602912</v>
      </c>
      <c r="Y49" s="43"/>
      <c r="Z49" s="48" t="s">
        <v>162</v>
      </c>
      <c r="AA49" s="45">
        <f t="shared" si="20"/>
        <v>741.8946069956894</v>
      </c>
      <c r="AB49" s="46">
        <f t="shared" si="21"/>
        <v>8.4306205340419353</v>
      </c>
      <c r="AC49" s="47">
        <f t="shared" si="18"/>
        <v>11.282980481392777</v>
      </c>
      <c r="AD49" s="46">
        <f t="shared" si="19"/>
        <v>19.713601015434712</v>
      </c>
      <c r="AF49" s="43"/>
      <c r="AG49" s="48" t="s">
        <v>162</v>
      </c>
      <c r="AH49" s="45">
        <f t="shared" si="23"/>
        <v>734.30633257085992</v>
      </c>
      <c r="AI49" s="46">
        <f t="shared" si="24"/>
        <v>7.3430633257086013</v>
      </c>
      <c r="AJ49" s="47">
        <f t="shared" si="25"/>
        <v>11.167575474515161</v>
      </c>
      <c r="AK49" s="46">
        <f t="shared" si="22"/>
        <v>18.510638800223763</v>
      </c>
    </row>
    <row r="50" spans="2:38" x14ac:dyDescent="0.25">
      <c r="B50" s="43"/>
      <c r="C50" s="48" t="s">
        <v>163</v>
      </c>
      <c r="D50" s="45">
        <f t="shared" si="12"/>
        <v>769.05686111428327</v>
      </c>
      <c r="E50" s="46">
        <f t="shared" si="4"/>
        <v>19.719406695238096</v>
      </c>
      <c r="F50" s="47">
        <f t="shared" si="13"/>
        <v>11.696073096113059</v>
      </c>
      <c r="G50" s="46">
        <f t="shared" si="14"/>
        <v>31.415479791351153</v>
      </c>
      <c r="I50" s="43"/>
      <c r="J50" s="48" t="s">
        <v>163</v>
      </c>
      <c r="K50" s="45">
        <f t="shared" si="11"/>
        <v>94.863503800000132</v>
      </c>
      <c r="L50" s="46">
        <f t="shared" si="10"/>
        <v>6.3242335866666677</v>
      </c>
      <c r="M50" s="47">
        <f t="shared" si="8"/>
        <v>1.4427157869583354</v>
      </c>
      <c r="N50" s="45">
        <f t="shared" si="9"/>
        <v>7.7669493736250033</v>
      </c>
      <c r="R50" s="43"/>
      <c r="S50" s="48" t="s">
        <v>163</v>
      </c>
      <c r="T50" s="45">
        <f t="shared" si="15"/>
        <v>698.61627678493244</v>
      </c>
      <c r="U50" s="46">
        <f t="shared" si="6"/>
        <v>9.3148836904657735</v>
      </c>
      <c r="V50" s="47">
        <f t="shared" si="16"/>
        <v>10.624789209437514</v>
      </c>
      <c r="W50" s="46">
        <f t="shared" si="17"/>
        <v>19.939672899903286</v>
      </c>
      <c r="Y50" s="43"/>
      <c r="Z50" s="48" t="s">
        <v>163</v>
      </c>
      <c r="AA50" s="45">
        <f t="shared" si="20"/>
        <v>733.46398646164744</v>
      </c>
      <c r="AB50" s="46">
        <f t="shared" si="21"/>
        <v>8.4306205340419353</v>
      </c>
      <c r="AC50" s="47">
        <f t="shared" si="18"/>
        <v>11.154764794104223</v>
      </c>
      <c r="AD50" s="46">
        <f t="shared" si="19"/>
        <v>19.58538532814616</v>
      </c>
      <c r="AF50" s="43"/>
      <c r="AG50" s="48" t="s">
        <v>163</v>
      </c>
      <c r="AH50" s="45">
        <f t="shared" si="23"/>
        <v>726.96326924515131</v>
      </c>
      <c r="AI50" s="46">
        <f t="shared" si="24"/>
        <v>7.3430633257086013</v>
      </c>
      <c r="AJ50" s="47">
        <f t="shared" si="25"/>
        <v>11.055899719770009</v>
      </c>
      <c r="AK50" s="46">
        <f t="shared" si="22"/>
        <v>18.39896304547861</v>
      </c>
    </row>
    <row r="51" spans="2:38" x14ac:dyDescent="0.25">
      <c r="B51" s="43"/>
      <c r="C51" s="48" t="s">
        <v>164</v>
      </c>
      <c r="D51" s="45">
        <f t="shared" si="12"/>
        <v>749.33745441904512</v>
      </c>
      <c r="E51" s="46">
        <f t="shared" si="4"/>
        <v>19.719406695238096</v>
      </c>
      <c r="F51" s="47">
        <f t="shared" si="13"/>
        <v>11.396173785956313</v>
      </c>
      <c r="G51" s="46">
        <f t="shared" si="14"/>
        <v>31.115580481194407</v>
      </c>
      <c r="I51" s="43"/>
      <c r="J51" s="48" t="s">
        <v>164</v>
      </c>
      <c r="K51" s="45">
        <f t="shared" si="11"/>
        <v>88.539270213333467</v>
      </c>
      <c r="L51" s="46">
        <f t="shared" si="10"/>
        <v>6.3242335866666677</v>
      </c>
      <c r="M51" s="47">
        <f t="shared" si="8"/>
        <v>1.3465347344944465</v>
      </c>
      <c r="N51" s="45">
        <f t="shared" si="9"/>
        <v>7.6707683211611144</v>
      </c>
      <c r="R51" s="43"/>
      <c r="S51" s="48" t="s">
        <v>164</v>
      </c>
      <c r="T51" s="45">
        <f t="shared" si="15"/>
        <v>689.30139309446668</v>
      </c>
      <c r="U51" s="46">
        <f t="shared" si="6"/>
        <v>9.3148836904657735</v>
      </c>
      <c r="V51" s="47">
        <f t="shared" si="16"/>
        <v>10.48312535331168</v>
      </c>
      <c r="W51" s="46">
        <f t="shared" si="17"/>
        <v>19.798009043777455</v>
      </c>
      <c r="Y51" s="43"/>
      <c r="Z51" s="48" t="s">
        <v>164</v>
      </c>
      <c r="AA51" s="45">
        <f t="shared" si="20"/>
        <v>725.03336592760547</v>
      </c>
      <c r="AB51" s="46">
        <f t="shared" si="21"/>
        <v>8.4306205340419353</v>
      </c>
      <c r="AC51" s="47">
        <f t="shared" si="18"/>
        <v>11.026549106815667</v>
      </c>
      <c r="AD51" s="46">
        <f t="shared" si="19"/>
        <v>19.4571696408576</v>
      </c>
      <c r="AF51" s="43"/>
      <c r="AG51" s="48" t="s">
        <v>164</v>
      </c>
      <c r="AH51" s="45">
        <f t="shared" si="23"/>
        <v>719.6202059194427</v>
      </c>
      <c r="AI51" s="46">
        <f t="shared" si="24"/>
        <v>7.3430633257086013</v>
      </c>
      <c r="AJ51" s="47">
        <f t="shared" si="25"/>
        <v>10.944223965024859</v>
      </c>
      <c r="AK51" s="46">
        <f t="shared" si="22"/>
        <v>18.28728729073346</v>
      </c>
    </row>
    <row r="52" spans="2:38" x14ac:dyDescent="0.25">
      <c r="B52" s="43"/>
      <c r="C52" s="48" t="s">
        <v>165</v>
      </c>
      <c r="D52" s="45">
        <f t="shared" si="12"/>
        <v>729.61804772380697</v>
      </c>
      <c r="E52" s="46">
        <f t="shared" si="4"/>
        <v>19.719406695238096</v>
      </c>
      <c r="F52" s="47">
        <f t="shared" si="13"/>
        <v>11.096274475799563</v>
      </c>
      <c r="G52" s="46">
        <f t="shared" si="14"/>
        <v>30.81568117103766</v>
      </c>
      <c r="H52" s="15">
        <f>SUM(F41:F52)</f>
        <v>152.94864817994002</v>
      </c>
      <c r="I52" s="43"/>
      <c r="J52" s="48" t="s">
        <v>165</v>
      </c>
      <c r="K52" s="45">
        <f t="shared" si="11"/>
        <v>82.215036626666802</v>
      </c>
      <c r="L52" s="46">
        <f t="shared" si="10"/>
        <v>6.3242335866666677</v>
      </c>
      <c r="M52" s="47">
        <f t="shared" si="8"/>
        <v>1.2503536820305576</v>
      </c>
      <c r="N52" s="45">
        <f t="shared" si="9"/>
        <v>7.5745872686972255</v>
      </c>
      <c r="O52" s="15">
        <f>SUM(M41:M52)</f>
        <v>21.352193646983356</v>
      </c>
      <c r="R52" s="43"/>
      <c r="S52" s="48" t="s">
        <v>165</v>
      </c>
      <c r="T52" s="45">
        <f t="shared" si="15"/>
        <v>679.98650940400091</v>
      </c>
      <c r="U52" s="46">
        <f t="shared" si="6"/>
        <v>9.3148836904657735</v>
      </c>
      <c r="V52" s="47">
        <f t="shared" si="16"/>
        <v>10.341461497185847</v>
      </c>
      <c r="W52" s="46">
        <f t="shared" si="17"/>
        <v>19.65634518765162</v>
      </c>
      <c r="X52" s="15">
        <f>SUM(V41:V52)</f>
        <v>133.44735247053518</v>
      </c>
      <c r="Y52" s="43"/>
      <c r="Z52" s="48" t="s">
        <v>165</v>
      </c>
      <c r="AA52" s="45">
        <f t="shared" si="20"/>
        <v>716.60274539356351</v>
      </c>
      <c r="AB52" s="46">
        <f t="shared" si="21"/>
        <v>8.4306205340419353</v>
      </c>
      <c r="AC52" s="47">
        <f t="shared" si="18"/>
        <v>10.898333419527111</v>
      </c>
      <c r="AD52" s="46">
        <f t="shared" si="19"/>
        <v>19.328953953569048</v>
      </c>
      <c r="AE52" s="15">
        <f>SUM(AC41:AC52)</f>
        <v>139.24223639536996</v>
      </c>
      <c r="AF52" s="43"/>
      <c r="AG52" s="48" t="s">
        <v>165</v>
      </c>
      <c r="AH52" s="45">
        <f t="shared" si="23"/>
        <v>712.27714259373408</v>
      </c>
      <c r="AI52" s="46">
        <f t="shared" si="24"/>
        <v>7.3430633257086013</v>
      </c>
      <c r="AJ52" s="47">
        <f t="shared" si="25"/>
        <v>10.832548210279706</v>
      </c>
      <c r="AK52" s="46">
        <f t="shared" si="22"/>
        <v>18.175611535988306</v>
      </c>
      <c r="AL52" s="15">
        <f>SUM(AJ41:AJ52)</f>
        <v>137.36117833653648</v>
      </c>
    </row>
    <row r="53" spans="2:38" x14ac:dyDescent="0.25">
      <c r="B53" s="43">
        <f>B41+1</f>
        <v>2031</v>
      </c>
      <c r="C53" s="44" t="s">
        <v>154</v>
      </c>
      <c r="D53" s="45">
        <f t="shared" si="12"/>
        <v>709.89864102856882</v>
      </c>
      <c r="E53" s="46">
        <f t="shared" si="4"/>
        <v>19.719406695238096</v>
      </c>
      <c r="F53" s="47">
        <f t="shared" si="13"/>
        <v>10.796375165642816</v>
      </c>
      <c r="G53" s="46">
        <f t="shared" si="14"/>
        <v>30.515781860880914</v>
      </c>
      <c r="I53" s="43">
        <f>I41+1</f>
        <v>2031</v>
      </c>
      <c r="J53" s="44" t="s">
        <v>154</v>
      </c>
      <c r="K53" s="45">
        <f t="shared" si="11"/>
        <v>75.890803040000137</v>
      </c>
      <c r="L53" s="46">
        <f t="shared" si="10"/>
        <v>6.3242335866666677</v>
      </c>
      <c r="M53" s="47">
        <f t="shared" si="8"/>
        <v>1.1541726295666688</v>
      </c>
      <c r="N53" s="45">
        <f t="shared" si="9"/>
        <v>7.4784062162333367</v>
      </c>
      <c r="R53" s="43">
        <f>R41+1</f>
        <v>2031</v>
      </c>
      <c r="S53" s="44" t="s">
        <v>154</v>
      </c>
      <c r="T53" s="45">
        <f t="shared" si="15"/>
        <v>670.67162571353515</v>
      </c>
      <c r="U53" s="46">
        <f t="shared" si="6"/>
        <v>9.3148836904657735</v>
      </c>
      <c r="V53" s="47">
        <f t="shared" si="16"/>
        <v>10.199797641060014</v>
      </c>
      <c r="W53" s="46">
        <f t="shared" si="17"/>
        <v>19.514681331525786</v>
      </c>
      <c r="Y53" s="43">
        <f>Y41+1</f>
        <v>2031</v>
      </c>
      <c r="Z53" s="44" t="s">
        <v>154</v>
      </c>
      <c r="AA53" s="45">
        <f t="shared" si="20"/>
        <v>708.17212485952155</v>
      </c>
      <c r="AB53" s="46">
        <f t="shared" si="21"/>
        <v>8.4306205340419353</v>
      </c>
      <c r="AC53" s="47">
        <f t="shared" si="18"/>
        <v>10.770117732238555</v>
      </c>
      <c r="AD53" s="46">
        <f t="shared" si="19"/>
        <v>19.200738266280489</v>
      </c>
      <c r="AF53" s="43">
        <f>AF41+1</f>
        <v>2031</v>
      </c>
      <c r="AG53" s="44" t="s">
        <v>154</v>
      </c>
      <c r="AH53" s="45">
        <f t="shared" si="23"/>
        <v>704.93407926802547</v>
      </c>
      <c r="AI53" s="46">
        <f t="shared" si="24"/>
        <v>7.3430633257086013</v>
      </c>
      <c r="AJ53" s="47">
        <f t="shared" si="25"/>
        <v>10.720872455534554</v>
      </c>
      <c r="AK53" s="46">
        <f t="shared" si="22"/>
        <v>18.063935781243156</v>
      </c>
    </row>
    <row r="54" spans="2:38" x14ac:dyDescent="0.25">
      <c r="B54" s="43"/>
      <c r="C54" s="48" t="s">
        <v>155</v>
      </c>
      <c r="D54" s="45">
        <f t="shared" si="12"/>
        <v>690.17923433333067</v>
      </c>
      <c r="E54" s="46">
        <f t="shared" si="4"/>
        <v>19.719406695238096</v>
      </c>
      <c r="F54" s="47">
        <f t="shared" si="13"/>
        <v>10.49647585548607</v>
      </c>
      <c r="G54" s="46">
        <f t="shared" si="14"/>
        <v>30.215882550724167</v>
      </c>
      <c r="I54" s="43"/>
      <c r="J54" s="48" t="s">
        <v>155</v>
      </c>
      <c r="K54" s="45">
        <f t="shared" si="11"/>
        <v>69.566569453333472</v>
      </c>
      <c r="L54" s="46">
        <f t="shared" si="10"/>
        <v>6.3242335866666677</v>
      </c>
      <c r="M54" s="47">
        <f t="shared" si="8"/>
        <v>1.0579915771027799</v>
      </c>
      <c r="N54" s="45">
        <f t="shared" si="9"/>
        <v>7.3822251637694478</v>
      </c>
      <c r="R54" s="43"/>
      <c r="S54" s="48" t="s">
        <v>155</v>
      </c>
      <c r="T54" s="45">
        <f t="shared" si="15"/>
        <v>661.35674202306939</v>
      </c>
      <c r="U54" s="46">
        <f t="shared" si="6"/>
        <v>9.3148836904657735</v>
      </c>
      <c r="V54" s="47">
        <f t="shared" si="16"/>
        <v>10.05813378493418</v>
      </c>
      <c r="W54" s="46">
        <f t="shared" si="17"/>
        <v>19.373017475399955</v>
      </c>
      <c r="Y54" s="43"/>
      <c r="Z54" s="48" t="s">
        <v>155</v>
      </c>
      <c r="AA54" s="45">
        <f t="shared" si="20"/>
        <v>699.74150432547958</v>
      </c>
      <c r="AB54" s="46">
        <f t="shared" si="21"/>
        <v>8.4306205340419353</v>
      </c>
      <c r="AC54" s="47">
        <f t="shared" si="18"/>
        <v>10.641902044950003</v>
      </c>
      <c r="AD54" s="46">
        <f t="shared" si="19"/>
        <v>19.072522578991936</v>
      </c>
      <c r="AF54" s="43"/>
      <c r="AG54" s="48" t="s">
        <v>155</v>
      </c>
      <c r="AH54" s="45">
        <f t="shared" si="23"/>
        <v>697.59101594231686</v>
      </c>
      <c r="AI54" s="46">
        <f t="shared" si="24"/>
        <v>7.3430633257086013</v>
      </c>
      <c r="AJ54" s="47">
        <f t="shared" si="25"/>
        <v>10.609196700789402</v>
      </c>
      <c r="AK54" s="46">
        <f t="shared" si="22"/>
        <v>17.952260026498003</v>
      </c>
    </row>
    <row r="55" spans="2:38" x14ac:dyDescent="0.25">
      <c r="B55" s="43"/>
      <c r="C55" s="48" t="s">
        <v>156</v>
      </c>
      <c r="D55" s="45">
        <f t="shared" si="12"/>
        <v>670.45982763809252</v>
      </c>
      <c r="E55" s="46">
        <f t="shared" si="4"/>
        <v>19.719406695238096</v>
      </c>
      <c r="F55" s="47">
        <f t="shared" si="13"/>
        <v>10.196576545329323</v>
      </c>
      <c r="G55" s="46">
        <f t="shared" si="14"/>
        <v>29.915983240567421</v>
      </c>
      <c r="I55" s="43"/>
      <c r="J55" s="48" t="s">
        <v>156</v>
      </c>
      <c r="K55" s="45">
        <f t="shared" si="11"/>
        <v>63.242335866666807</v>
      </c>
      <c r="L55" s="46">
        <f t="shared" si="10"/>
        <v>6.3242335866666677</v>
      </c>
      <c r="M55" s="47">
        <f t="shared" si="8"/>
        <v>0.96181052463889094</v>
      </c>
      <c r="N55" s="45">
        <f t="shared" si="9"/>
        <v>7.286044111305559</v>
      </c>
      <c r="R55" s="43"/>
      <c r="S55" s="48" t="s">
        <v>156</v>
      </c>
      <c r="T55" s="45">
        <f t="shared" si="15"/>
        <v>652.04185833260362</v>
      </c>
      <c r="U55" s="46">
        <f t="shared" si="6"/>
        <v>9.3148836904657735</v>
      </c>
      <c r="V55" s="47">
        <f t="shared" si="16"/>
        <v>9.9164699288083469</v>
      </c>
      <c r="W55" s="46">
        <f t="shared" si="17"/>
        <v>19.23135361927412</v>
      </c>
      <c r="Y55" s="43"/>
      <c r="Z55" s="48" t="s">
        <v>156</v>
      </c>
      <c r="AA55" s="45">
        <f t="shared" si="20"/>
        <v>691.31088379143762</v>
      </c>
      <c r="AB55" s="46">
        <f t="shared" si="21"/>
        <v>8.4306205340419353</v>
      </c>
      <c r="AC55" s="47">
        <f t="shared" si="18"/>
        <v>10.513686357661447</v>
      </c>
      <c r="AD55" s="46">
        <f t="shared" si="19"/>
        <v>18.944306891703384</v>
      </c>
      <c r="AF55" s="43"/>
      <c r="AG55" s="48" t="s">
        <v>156</v>
      </c>
      <c r="AH55" s="45">
        <f t="shared" si="23"/>
        <v>690.24795261660825</v>
      </c>
      <c r="AI55" s="46">
        <f t="shared" si="24"/>
        <v>7.3430633257086013</v>
      </c>
      <c r="AJ55" s="47">
        <f t="shared" si="25"/>
        <v>10.497520946044251</v>
      </c>
      <c r="AK55" s="46">
        <f t="shared" si="22"/>
        <v>17.840584271752853</v>
      </c>
    </row>
    <row r="56" spans="2:38" x14ac:dyDescent="0.25">
      <c r="B56" s="43"/>
      <c r="C56" s="48" t="s">
        <v>157</v>
      </c>
      <c r="D56" s="45">
        <f t="shared" si="12"/>
        <v>650.74042094285437</v>
      </c>
      <c r="E56" s="46">
        <f t="shared" si="4"/>
        <v>19.719406695238096</v>
      </c>
      <c r="F56" s="47">
        <f t="shared" si="13"/>
        <v>9.8966772351725769</v>
      </c>
      <c r="G56" s="46">
        <f t="shared" si="14"/>
        <v>29.616083930410674</v>
      </c>
      <c r="I56" s="43"/>
      <c r="J56" s="48" t="s">
        <v>157</v>
      </c>
      <c r="K56" s="45">
        <f t="shared" si="11"/>
        <v>56.918102280000141</v>
      </c>
      <c r="L56" s="46">
        <f t="shared" si="10"/>
        <v>6.3242335866666677</v>
      </c>
      <c r="M56" s="47">
        <f t="shared" si="8"/>
        <v>0.86562947217500208</v>
      </c>
      <c r="N56" s="45">
        <f t="shared" si="9"/>
        <v>7.1898630588416701</v>
      </c>
      <c r="R56" s="43"/>
      <c r="S56" s="48" t="s">
        <v>157</v>
      </c>
      <c r="T56" s="45">
        <f t="shared" si="15"/>
        <v>642.72697464213786</v>
      </c>
      <c r="U56" s="46">
        <f t="shared" si="6"/>
        <v>9.3148836904657735</v>
      </c>
      <c r="V56" s="47">
        <f t="shared" si="16"/>
        <v>9.7748060726825141</v>
      </c>
      <c r="W56" s="46">
        <f t="shared" si="17"/>
        <v>19.089689763148286</v>
      </c>
      <c r="Y56" s="43"/>
      <c r="Z56" s="48" t="s">
        <v>157</v>
      </c>
      <c r="AA56" s="45">
        <f t="shared" si="20"/>
        <v>682.88026325739565</v>
      </c>
      <c r="AB56" s="46">
        <f t="shared" si="21"/>
        <v>8.4306205340419353</v>
      </c>
      <c r="AC56" s="47">
        <f t="shared" si="18"/>
        <v>10.385470670372891</v>
      </c>
      <c r="AD56" s="46">
        <f t="shared" si="19"/>
        <v>18.816091204414825</v>
      </c>
      <c r="AF56" s="43"/>
      <c r="AG56" s="48" t="s">
        <v>157</v>
      </c>
      <c r="AH56" s="45">
        <f t="shared" si="23"/>
        <v>682.90488929089963</v>
      </c>
      <c r="AI56" s="46">
        <f t="shared" si="24"/>
        <v>7.3430633257086013</v>
      </c>
      <c r="AJ56" s="47">
        <f t="shared" si="25"/>
        <v>10.385845191299099</v>
      </c>
      <c r="AK56" s="46">
        <f t="shared" si="22"/>
        <v>17.728908517007699</v>
      </c>
    </row>
    <row r="57" spans="2:38" x14ac:dyDescent="0.25">
      <c r="B57" s="43"/>
      <c r="C57" s="48" t="s">
        <v>158</v>
      </c>
      <c r="D57" s="45">
        <f t="shared" si="12"/>
        <v>631.02101424761622</v>
      </c>
      <c r="E57" s="46">
        <f t="shared" si="4"/>
        <v>19.719406695238096</v>
      </c>
      <c r="F57" s="47">
        <f t="shared" si="13"/>
        <v>9.5967779250158305</v>
      </c>
      <c r="G57" s="46">
        <f t="shared" si="14"/>
        <v>29.316184620253928</v>
      </c>
      <c r="I57" s="43"/>
      <c r="J57" s="48" t="s">
        <v>158</v>
      </c>
      <c r="K57" s="45">
        <f t="shared" si="11"/>
        <v>50.593868693333476</v>
      </c>
      <c r="L57" s="46">
        <f t="shared" si="10"/>
        <v>6.3242335866666677</v>
      </c>
      <c r="M57" s="47">
        <f t="shared" si="8"/>
        <v>0.76944841971111322</v>
      </c>
      <c r="N57" s="45">
        <f t="shared" ref="N57:N64" si="26">L57+M57</f>
        <v>7.0936820063777812</v>
      </c>
      <c r="R57" s="43"/>
      <c r="S57" s="48" t="s">
        <v>158</v>
      </c>
      <c r="T57" s="45">
        <f t="shared" si="15"/>
        <v>633.4120909516721</v>
      </c>
      <c r="U57" s="46">
        <f t="shared" si="6"/>
        <v>9.3148836904657735</v>
      </c>
      <c r="V57" s="47">
        <f t="shared" si="16"/>
        <v>9.6331422165566796</v>
      </c>
      <c r="W57" s="46">
        <f t="shared" si="17"/>
        <v>18.948025907022455</v>
      </c>
      <c r="Y57" s="43"/>
      <c r="Z57" s="48" t="s">
        <v>158</v>
      </c>
      <c r="AA57" s="45">
        <f t="shared" si="20"/>
        <v>674.44964272335369</v>
      </c>
      <c r="AB57" s="46">
        <f t="shared" si="21"/>
        <v>8.4306205340419353</v>
      </c>
      <c r="AC57" s="47">
        <f t="shared" si="18"/>
        <v>10.257254983084337</v>
      </c>
      <c r="AD57" s="46">
        <f t="shared" si="19"/>
        <v>18.687875517126272</v>
      </c>
      <c r="AF57" s="43"/>
      <c r="AG57" s="48" t="s">
        <v>158</v>
      </c>
      <c r="AH57" s="45">
        <f t="shared" si="23"/>
        <v>675.56182596519102</v>
      </c>
      <c r="AI57" s="46">
        <f t="shared" si="24"/>
        <v>7.3430633257086013</v>
      </c>
      <c r="AJ57" s="47">
        <f t="shared" si="25"/>
        <v>10.274169436553946</v>
      </c>
      <c r="AK57" s="46">
        <f t="shared" si="22"/>
        <v>17.617232762262546</v>
      </c>
    </row>
    <row r="58" spans="2:38" x14ac:dyDescent="0.25">
      <c r="B58" s="43"/>
      <c r="C58" s="48" t="s">
        <v>159</v>
      </c>
      <c r="D58" s="45">
        <f t="shared" si="12"/>
        <v>611.30160755237807</v>
      </c>
      <c r="E58" s="46">
        <f t="shared" si="4"/>
        <v>19.719406695238096</v>
      </c>
      <c r="F58" s="47">
        <f t="shared" si="13"/>
        <v>9.2968786148590841</v>
      </c>
      <c r="G58" s="46">
        <f t="shared" si="14"/>
        <v>29.016285310097182</v>
      </c>
      <c r="I58" s="43"/>
      <c r="J58" s="48" t="s">
        <v>159</v>
      </c>
      <c r="K58" s="45">
        <f t="shared" si="11"/>
        <v>44.269635106666811</v>
      </c>
      <c r="L58" s="46">
        <f t="shared" si="10"/>
        <v>6.3242335866666677</v>
      </c>
      <c r="M58" s="47">
        <f t="shared" ref="M58:M64" si="27">K58*$C$2/12</f>
        <v>0.67326736724722436</v>
      </c>
      <c r="N58" s="45">
        <f t="shared" si="26"/>
        <v>6.9975009539138924</v>
      </c>
      <c r="R58" s="43"/>
      <c r="S58" s="48" t="s">
        <v>159</v>
      </c>
      <c r="T58" s="45">
        <f t="shared" si="15"/>
        <v>624.09720726120634</v>
      </c>
      <c r="U58" s="46">
        <f t="shared" si="6"/>
        <v>9.3148836904657735</v>
      </c>
      <c r="V58" s="47">
        <f t="shared" si="16"/>
        <v>9.491478360430845</v>
      </c>
      <c r="W58" s="46">
        <f t="shared" si="17"/>
        <v>18.806362050896617</v>
      </c>
      <c r="Y58" s="43"/>
      <c r="Z58" s="48" t="s">
        <v>159</v>
      </c>
      <c r="AA58" s="45">
        <f t="shared" si="20"/>
        <v>666.01902218931173</v>
      </c>
      <c r="AB58" s="46">
        <f t="shared" si="21"/>
        <v>8.4306205340419353</v>
      </c>
      <c r="AC58" s="47">
        <f t="shared" si="18"/>
        <v>10.129039295795783</v>
      </c>
      <c r="AD58" s="46">
        <f t="shared" si="19"/>
        <v>18.55965982983772</v>
      </c>
      <c r="AF58" s="43"/>
      <c r="AG58" s="48" t="s">
        <v>159</v>
      </c>
      <c r="AH58" s="45">
        <f t="shared" si="23"/>
        <v>668.21876263948241</v>
      </c>
      <c r="AI58" s="46">
        <f t="shared" si="24"/>
        <v>7.3430633257086013</v>
      </c>
      <c r="AJ58" s="47">
        <f t="shared" si="25"/>
        <v>10.162493681808796</v>
      </c>
      <c r="AK58" s="46">
        <f t="shared" si="22"/>
        <v>17.505557007517396</v>
      </c>
    </row>
    <row r="59" spans="2:38" x14ac:dyDescent="0.25">
      <c r="B59" s="43"/>
      <c r="C59" s="48" t="s">
        <v>160</v>
      </c>
      <c r="D59" s="45">
        <f t="shared" si="12"/>
        <v>591.58220085713992</v>
      </c>
      <c r="E59" s="46">
        <f t="shared" ref="E59:E88" si="28">E58</f>
        <v>19.719406695238096</v>
      </c>
      <c r="F59" s="47">
        <f t="shared" si="13"/>
        <v>8.9969793047023359</v>
      </c>
      <c r="G59" s="46">
        <f t="shared" si="14"/>
        <v>28.716385999940432</v>
      </c>
      <c r="I59" s="43"/>
      <c r="J59" s="48" t="s">
        <v>160</v>
      </c>
      <c r="K59" s="45">
        <f t="shared" ref="K59:K64" si="29">K58-L59</f>
        <v>37.945401520000146</v>
      </c>
      <c r="L59" s="46">
        <f t="shared" ref="L59:L64" si="30">L58</f>
        <v>6.3242335866666677</v>
      </c>
      <c r="M59" s="47">
        <f t="shared" si="27"/>
        <v>0.5770863147833355</v>
      </c>
      <c r="N59" s="45">
        <f t="shared" si="26"/>
        <v>6.9013199014500035</v>
      </c>
      <c r="R59" s="43"/>
      <c r="S59" s="48" t="s">
        <v>160</v>
      </c>
      <c r="T59" s="45">
        <f t="shared" si="15"/>
        <v>614.78232357074057</v>
      </c>
      <c r="U59" s="46">
        <f t="shared" si="6"/>
        <v>9.3148836904657735</v>
      </c>
      <c r="V59" s="47">
        <f t="shared" si="16"/>
        <v>9.3498145043050123</v>
      </c>
      <c r="W59" s="46">
        <f t="shared" si="17"/>
        <v>18.664698194770786</v>
      </c>
      <c r="Y59" s="43"/>
      <c r="Z59" s="48" t="s">
        <v>160</v>
      </c>
      <c r="AA59" s="45">
        <f t="shared" si="20"/>
        <v>657.58840165526976</v>
      </c>
      <c r="AB59" s="46">
        <f t="shared" si="21"/>
        <v>8.4306205340419353</v>
      </c>
      <c r="AC59" s="47">
        <f t="shared" si="18"/>
        <v>10.000823608507227</v>
      </c>
      <c r="AD59" s="46">
        <f t="shared" si="19"/>
        <v>18.431444142549161</v>
      </c>
      <c r="AF59" s="43"/>
      <c r="AG59" s="48" t="s">
        <v>160</v>
      </c>
      <c r="AH59" s="45">
        <f t="shared" si="23"/>
        <v>660.87569931377379</v>
      </c>
      <c r="AI59" s="46">
        <f t="shared" si="24"/>
        <v>7.3430633257086013</v>
      </c>
      <c r="AJ59" s="47">
        <f t="shared" si="25"/>
        <v>10.050817927063642</v>
      </c>
      <c r="AK59" s="46">
        <f t="shared" si="22"/>
        <v>17.393881252772243</v>
      </c>
    </row>
    <row r="60" spans="2:38" x14ac:dyDescent="0.25">
      <c r="B60" s="43"/>
      <c r="C60" s="48" t="s">
        <v>161</v>
      </c>
      <c r="D60" s="45">
        <f t="shared" si="12"/>
        <v>571.86279416190177</v>
      </c>
      <c r="E60" s="46">
        <f t="shared" si="28"/>
        <v>19.719406695238096</v>
      </c>
      <c r="F60" s="47">
        <f t="shared" si="13"/>
        <v>8.6970799945455894</v>
      </c>
      <c r="G60" s="46">
        <f t="shared" si="14"/>
        <v>28.416486689783685</v>
      </c>
      <c r="I60" s="43"/>
      <c r="J60" s="48" t="s">
        <v>161</v>
      </c>
      <c r="K60" s="45">
        <f t="shared" si="29"/>
        <v>31.621167933333478</v>
      </c>
      <c r="L60" s="46">
        <f t="shared" si="30"/>
        <v>6.3242335866666677</v>
      </c>
      <c r="M60" s="47">
        <f t="shared" si="27"/>
        <v>0.48090526231944658</v>
      </c>
      <c r="N60" s="45">
        <f t="shared" si="26"/>
        <v>6.8051388489861147</v>
      </c>
      <c r="R60" s="43"/>
      <c r="S60" s="48" t="s">
        <v>161</v>
      </c>
      <c r="T60" s="45">
        <f t="shared" si="15"/>
        <v>605.46743988027481</v>
      </c>
      <c r="U60" s="46">
        <f t="shared" si="6"/>
        <v>9.3148836904657735</v>
      </c>
      <c r="V60" s="47">
        <f t="shared" si="16"/>
        <v>9.2081506481791795</v>
      </c>
      <c r="W60" s="46">
        <f t="shared" si="17"/>
        <v>18.523034338644955</v>
      </c>
      <c r="Y60" s="43"/>
      <c r="Z60" s="48" t="s">
        <v>161</v>
      </c>
      <c r="AA60" s="45">
        <f t="shared" si="20"/>
        <v>649.1577811212278</v>
      </c>
      <c r="AB60" s="46">
        <f t="shared" si="21"/>
        <v>8.4306205340419353</v>
      </c>
      <c r="AC60" s="47">
        <f t="shared" si="18"/>
        <v>9.8726079212186715</v>
      </c>
      <c r="AD60" s="46">
        <f t="shared" si="19"/>
        <v>18.303228455260609</v>
      </c>
      <c r="AF60" s="43"/>
      <c r="AG60" s="48" t="s">
        <v>161</v>
      </c>
      <c r="AH60" s="45">
        <f t="shared" si="23"/>
        <v>653.53263598806518</v>
      </c>
      <c r="AI60" s="46">
        <f t="shared" si="24"/>
        <v>7.3430633257086013</v>
      </c>
      <c r="AJ60" s="47">
        <f t="shared" si="25"/>
        <v>9.9391421723184905</v>
      </c>
      <c r="AK60" s="46">
        <f t="shared" si="22"/>
        <v>17.282205498027093</v>
      </c>
    </row>
    <row r="61" spans="2:38" x14ac:dyDescent="0.25">
      <c r="B61" s="43"/>
      <c r="C61" s="48" t="s">
        <v>162</v>
      </c>
      <c r="D61" s="45">
        <f t="shared" si="12"/>
        <v>552.14338746666363</v>
      </c>
      <c r="E61" s="46">
        <f t="shared" si="28"/>
        <v>19.719406695238096</v>
      </c>
      <c r="F61" s="47">
        <f t="shared" si="13"/>
        <v>8.397180684388843</v>
      </c>
      <c r="G61" s="46">
        <f t="shared" si="14"/>
        <v>28.116587379626939</v>
      </c>
      <c r="I61" s="43"/>
      <c r="J61" s="48" t="s">
        <v>162</v>
      </c>
      <c r="K61" s="45">
        <f t="shared" si="29"/>
        <v>25.296934346666809</v>
      </c>
      <c r="L61" s="46">
        <f t="shared" si="30"/>
        <v>6.3242335866666677</v>
      </c>
      <c r="M61" s="47">
        <f t="shared" si="27"/>
        <v>0.38472420985555772</v>
      </c>
      <c r="N61" s="45">
        <f t="shared" si="26"/>
        <v>6.7089577965222258</v>
      </c>
      <c r="R61" s="43"/>
      <c r="S61" s="48" t="s">
        <v>162</v>
      </c>
      <c r="T61" s="45">
        <f t="shared" si="15"/>
        <v>596.15255618980905</v>
      </c>
      <c r="U61" s="46">
        <f t="shared" si="6"/>
        <v>9.3148836904657735</v>
      </c>
      <c r="V61" s="47">
        <f t="shared" si="16"/>
        <v>9.066486792053345</v>
      </c>
      <c r="W61" s="46">
        <f t="shared" si="17"/>
        <v>18.381370482519117</v>
      </c>
      <c r="Y61" s="43"/>
      <c r="Z61" s="48" t="s">
        <v>162</v>
      </c>
      <c r="AA61" s="45">
        <f t="shared" si="20"/>
        <v>640.72716058718584</v>
      </c>
      <c r="AB61" s="46">
        <f t="shared" si="21"/>
        <v>8.4306205340419353</v>
      </c>
      <c r="AC61" s="47">
        <f t="shared" si="18"/>
        <v>9.7443922339301174</v>
      </c>
      <c r="AD61" s="46">
        <f t="shared" si="19"/>
        <v>18.175012767972053</v>
      </c>
      <c r="AF61" s="43"/>
      <c r="AG61" s="48" t="s">
        <v>162</v>
      </c>
      <c r="AH61" s="45">
        <f t="shared" si="23"/>
        <v>646.18957266235657</v>
      </c>
      <c r="AI61" s="46">
        <f t="shared" si="24"/>
        <v>7.3430633257086013</v>
      </c>
      <c r="AJ61" s="47">
        <f t="shared" si="25"/>
        <v>9.8274664175733388</v>
      </c>
      <c r="AK61" s="46">
        <f t="shared" si="22"/>
        <v>17.170529743281939</v>
      </c>
    </row>
    <row r="62" spans="2:38" x14ac:dyDescent="0.25">
      <c r="B62" s="43"/>
      <c r="C62" s="48" t="s">
        <v>163</v>
      </c>
      <c r="D62" s="45">
        <f t="shared" si="12"/>
        <v>532.42398077142548</v>
      </c>
      <c r="E62" s="46">
        <f t="shared" si="28"/>
        <v>19.719406695238096</v>
      </c>
      <c r="F62" s="47">
        <f t="shared" si="13"/>
        <v>8.0972813742320948</v>
      </c>
      <c r="G62" s="46">
        <f t="shared" si="14"/>
        <v>27.816688069470189</v>
      </c>
      <c r="I62" s="43"/>
      <c r="J62" s="48" t="s">
        <v>163</v>
      </c>
      <c r="K62" s="45">
        <f t="shared" si="29"/>
        <v>18.972700760000141</v>
      </c>
      <c r="L62" s="46">
        <f t="shared" si="30"/>
        <v>6.3242335866666677</v>
      </c>
      <c r="M62" s="47">
        <f t="shared" si="27"/>
        <v>0.2885431573916688</v>
      </c>
      <c r="N62" s="45">
        <f t="shared" si="26"/>
        <v>6.6127767440583369</v>
      </c>
      <c r="R62" s="43"/>
      <c r="S62" s="48" t="s">
        <v>163</v>
      </c>
      <c r="T62" s="45">
        <f t="shared" si="15"/>
        <v>586.83767249934328</v>
      </c>
      <c r="U62" s="46">
        <f t="shared" si="6"/>
        <v>9.3148836904657735</v>
      </c>
      <c r="V62" s="47">
        <f t="shared" si="16"/>
        <v>8.9248229359275122</v>
      </c>
      <c r="W62" s="46">
        <f t="shared" si="17"/>
        <v>18.239706626393286</v>
      </c>
      <c r="Y62" s="43"/>
      <c r="Z62" s="48" t="s">
        <v>163</v>
      </c>
      <c r="AA62" s="45">
        <f t="shared" si="20"/>
        <v>632.29654005314387</v>
      </c>
      <c r="AB62" s="46">
        <f t="shared" si="21"/>
        <v>8.4306205340419353</v>
      </c>
      <c r="AC62" s="47">
        <f t="shared" si="18"/>
        <v>9.6161765466415634</v>
      </c>
      <c r="AD62" s="46">
        <f t="shared" si="19"/>
        <v>18.046797080683497</v>
      </c>
      <c r="AF62" s="43"/>
      <c r="AG62" s="48" t="s">
        <v>163</v>
      </c>
      <c r="AH62" s="45">
        <f t="shared" si="23"/>
        <v>638.84650933664796</v>
      </c>
      <c r="AI62" s="46">
        <f t="shared" si="24"/>
        <v>7.3430633257086013</v>
      </c>
      <c r="AJ62" s="47">
        <f t="shared" si="25"/>
        <v>9.7157906628281872</v>
      </c>
      <c r="AK62" s="46">
        <f t="shared" si="22"/>
        <v>17.058853988536789</v>
      </c>
    </row>
    <row r="63" spans="2:38" x14ac:dyDescent="0.25">
      <c r="B63" s="43"/>
      <c r="C63" s="48" t="s">
        <v>164</v>
      </c>
      <c r="D63" s="45">
        <f t="shared" si="12"/>
        <v>512.70457407618733</v>
      </c>
      <c r="E63" s="46">
        <f t="shared" si="28"/>
        <v>19.719406695238096</v>
      </c>
      <c r="F63" s="47">
        <f t="shared" si="13"/>
        <v>7.7973820640753493</v>
      </c>
      <c r="G63" s="46">
        <f t="shared" si="14"/>
        <v>27.516788759313446</v>
      </c>
      <c r="I63" s="43"/>
      <c r="J63" s="48" t="s">
        <v>164</v>
      </c>
      <c r="K63" s="45">
        <f t="shared" si="29"/>
        <v>12.648467173333472</v>
      </c>
      <c r="L63" s="46">
        <f t="shared" si="30"/>
        <v>6.3242335866666677</v>
      </c>
      <c r="M63" s="47">
        <f t="shared" si="27"/>
        <v>0.19236210492777986</v>
      </c>
      <c r="N63" s="45">
        <f t="shared" si="26"/>
        <v>6.5165956915944472</v>
      </c>
      <c r="R63" s="43"/>
      <c r="S63" s="48" t="s">
        <v>164</v>
      </c>
      <c r="T63" s="45">
        <f t="shared" si="15"/>
        <v>577.52278880887752</v>
      </c>
      <c r="U63" s="46">
        <f t="shared" si="6"/>
        <v>9.3148836904657735</v>
      </c>
      <c r="V63" s="47">
        <f t="shared" si="16"/>
        <v>8.7831590798016794</v>
      </c>
      <c r="W63" s="46">
        <f t="shared" si="17"/>
        <v>18.098042770267455</v>
      </c>
      <c r="Y63" s="43"/>
      <c r="Z63" s="48" t="s">
        <v>164</v>
      </c>
      <c r="AA63" s="45">
        <f t="shared" si="20"/>
        <v>623.86591951910191</v>
      </c>
      <c r="AB63" s="46">
        <f t="shared" si="21"/>
        <v>8.4306205340419353</v>
      </c>
      <c r="AC63" s="47">
        <f t="shared" si="18"/>
        <v>9.4879608593530076</v>
      </c>
      <c r="AD63" s="46">
        <f t="shared" si="19"/>
        <v>17.918581393394945</v>
      </c>
      <c r="AF63" s="43"/>
      <c r="AG63" s="48" t="s">
        <v>164</v>
      </c>
      <c r="AH63" s="45">
        <f t="shared" si="23"/>
        <v>631.50344601093934</v>
      </c>
      <c r="AI63" s="46">
        <f t="shared" si="24"/>
        <v>7.3430633257086013</v>
      </c>
      <c r="AJ63" s="47">
        <f t="shared" si="25"/>
        <v>9.6041149080830355</v>
      </c>
      <c r="AK63" s="46">
        <f t="shared" si="22"/>
        <v>16.947178233791636</v>
      </c>
    </row>
    <row r="64" spans="2:38" x14ac:dyDescent="0.25">
      <c r="B64" s="43"/>
      <c r="C64" s="48" t="s">
        <v>165</v>
      </c>
      <c r="D64" s="45">
        <f t="shared" si="12"/>
        <v>492.98516738094924</v>
      </c>
      <c r="E64" s="46">
        <f t="shared" si="28"/>
        <v>19.719406695238096</v>
      </c>
      <c r="F64" s="47">
        <f t="shared" si="13"/>
        <v>7.4974827539186029</v>
      </c>
      <c r="G64" s="46">
        <f t="shared" si="14"/>
        <v>27.216889449156699</v>
      </c>
      <c r="H64" s="15">
        <f>SUM(F53:F64)</f>
        <v>109.76314751736851</v>
      </c>
      <c r="I64" s="43"/>
      <c r="J64" s="48" t="s">
        <v>165</v>
      </c>
      <c r="K64" s="45">
        <f t="shared" si="29"/>
        <v>6.3242335866668045</v>
      </c>
      <c r="L64" s="46">
        <f t="shared" si="30"/>
        <v>6.3242335866666677</v>
      </c>
      <c r="M64" s="47">
        <f t="shared" si="27"/>
        <v>9.6181052463890984E-2</v>
      </c>
      <c r="N64" s="45">
        <f t="shared" si="26"/>
        <v>6.4204146391305583</v>
      </c>
      <c r="O64" s="15">
        <f>SUM(M53:M64)</f>
        <v>7.5021220921833596</v>
      </c>
      <c r="R64" s="43"/>
      <c r="S64" s="48" t="s">
        <v>165</v>
      </c>
      <c r="T64" s="45">
        <f t="shared" si="15"/>
        <v>568.20790511841176</v>
      </c>
      <c r="U64" s="46">
        <f t="shared" si="6"/>
        <v>9.3148836904657735</v>
      </c>
      <c r="V64" s="47">
        <f t="shared" si="16"/>
        <v>8.6414952236758449</v>
      </c>
      <c r="W64" s="46">
        <f t="shared" si="17"/>
        <v>17.956378914141617</v>
      </c>
      <c r="X64" s="15">
        <f>SUM(V53:V64)</f>
        <v>113.04775718841515</v>
      </c>
      <c r="Y64" s="43"/>
      <c r="Z64" s="48" t="s">
        <v>165</v>
      </c>
      <c r="AA64" s="45">
        <f t="shared" si="20"/>
        <v>615.43529898505994</v>
      </c>
      <c r="AB64" s="46">
        <f t="shared" si="21"/>
        <v>8.4306205340419353</v>
      </c>
      <c r="AC64" s="47">
        <f t="shared" si="18"/>
        <v>9.3597451720644536</v>
      </c>
      <c r="AD64" s="46">
        <f t="shared" si="19"/>
        <v>17.790365706106389</v>
      </c>
      <c r="AE64" s="15">
        <f>SUM(AC53:AC64)</f>
        <v>120.77917742581806</v>
      </c>
      <c r="AF64" s="43"/>
      <c r="AG64" s="48" t="s">
        <v>165</v>
      </c>
      <c r="AH64" s="45">
        <f t="shared" si="23"/>
        <v>624.16038268523073</v>
      </c>
      <c r="AI64" s="46">
        <f t="shared" si="24"/>
        <v>7.3430633257086013</v>
      </c>
      <c r="AJ64" s="47">
        <f t="shared" si="25"/>
        <v>9.4924391533378838</v>
      </c>
      <c r="AK64" s="46">
        <f t="shared" si="22"/>
        <v>16.835502479046486</v>
      </c>
      <c r="AL64" s="15">
        <f>SUM(AJ53:AJ64)</f>
        <v>121.27986965323461</v>
      </c>
    </row>
    <row r="65" spans="2:38" x14ac:dyDescent="0.25">
      <c r="B65" s="43">
        <f>B53+1</f>
        <v>2032</v>
      </c>
      <c r="C65" s="49" t="s">
        <v>154</v>
      </c>
      <c r="D65" s="45">
        <f t="shared" ref="D65:D88" si="31">D64-E65</f>
        <v>473.26576068571114</v>
      </c>
      <c r="E65" s="46">
        <f t="shared" si="28"/>
        <v>19.719406695238096</v>
      </c>
      <c r="F65" s="47">
        <f t="shared" ref="F65:F88" si="32">D65*$C$2/12</f>
        <v>7.1975834437618573</v>
      </c>
      <c r="G65" s="46">
        <f t="shared" ref="G65:G88" si="33">E65+F65</f>
        <v>26.916990138999953</v>
      </c>
      <c r="I65" s="43">
        <f>I53+1</f>
        <v>2032</v>
      </c>
      <c r="J65" s="49" t="s">
        <v>154</v>
      </c>
      <c r="K65" s="45"/>
      <c r="L65" s="46"/>
      <c r="M65" s="47"/>
      <c r="N65" s="57"/>
      <c r="R65" s="43">
        <f>R53+1</f>
        <v>2032</v>
      </c>
      <c r="S65" s="49" t="s">
        <v>154</v>
      </c>
      <c r="T65" s="45">
        <f t="shared" si="15"/>
        <v>558.893021427946</v>
      </c>
      <c r="U65" s="46">
        <f t="shared" si="6"/>
        <v>9.3148836904657735</v>
      </c>
      <c r="V65" s="47">
        <f t="shared" si="16"/>
        <v>8.4998313675500121</v>
      </c>
      <c r="W65" s="46">
        <f t="shared" si="17"/>
        <v>17.814715058015786</v>
      </c>
      <c r="Y65" s="43">
        <f>Y53+1</f>
        <v>2032</v>
      </c>
      <c r="Z65" s="49" t="s">
        <v>154</v>
      </c>
      <c r="AA65" s="45">
        <f t="shared" si="20"/>
        <v>607.00467845101798</v>
      </c>
      <c r="AB65" s="46">
        <f t="shared" si="21"/>
        <v>8.4306205340419353</v>
      </c>
      <c r="AC65" s="47">
        <f t="shared" si="18"/>
        <v>9.2315294847758977</v>
      </c>
      <c r="AD65" s="46">
        <f t="shared" si="19"/>
        <v>17.662150018817833</v>
      </c>
      <c r="AF65" s="43">
        <f>AF53+1</f>
        <v>2032</v>
      </c>
      <c r="AG65" s="49" t="s">
        <v>154</v>
      </c>
      <c r="AH65" s="45">
        <f t="shared" si="23"/>
        <v>616.81731935952212</v>
      </c>
      <c r="AI65" s="46">
        <f t="shared" si="24"/>
        <v>7.3430633257086013</v>
      </c>
      <c r="AJ65" s="47">
        <f t="shared" si="25"/>
        <v>9.3807633985927321</v>
      </c>
      <c r="AK65" s="46">
        <f t="shared" si="22"/>
        <v>16.723826724301333</v>
      </c>
    </row>
    <row r="66" spans="2:38" x14ac:dyDescent="0.25">
      <c r="B66" s="50"/>
      <c r="C66" s="51" t="s">
        <v>155</v>
      </c>
      <c r="D66" s="45">
        <f t="shared" si="31"/>
        <v>453.54635399047305</v>
      </c>
      <c r="E66" s="46">
        <f t="shared" si="28"/>
        <v>19.719406695238096</v>
      </c>
      <c r="F66" s="47">
        <f t="shared" si="32"/>
        <v>6.8976841336051109</v>
      </c>
      <c r="G66" s="46">
        <f t="shared" si="33"/>
        <v>26.617090828843207</v>
      </c>
      <c r="I66" s="50"/>
      <c r="J66" s="51" t="s">
        <v>155</v>
      </c>
      <c r="K66" s="45"/>
      <c r="L66" s="46"/>
      <c r="M66" s="47"/>
      <c r="N66" s="57"/>
      <c r="R66" s="50"/>
      <c r="S66" s="51" t="s">
        <v>155</v>
      </c>
      <c r="T66" s="45">
        <f t="shared" si="15"/>
        <v>549.57813773748023</v>
      </c>
      <c r="U66" s="46">
        <f t="shared" si="6"/>
        <v>9.3148836904657735</v>
      </c>
      <c r="V66" s="47">
        <f t="shared" si="16"/>
        <v>8.3581675114241794</v>
      </c>
      <c r="W66" s="46">
        <f t="shared" si="17"/>
        <v>17.673051201889955</v>
      </c>
      <c r="Y66" s="50"/>
      <c r="Z66" s="51" t="s">
        <v>155</v>
      </c>
      <c r="AA66" s="45">
        <f t="shared" si="20"/>
        <v>598.57405791697602</v>
      </c>
      <c r="AB66" s="46">
        <f t="shared" si="21"/>
        <v>8.4306205340419353</v>
      </c>
      <c r="AC66" s="47">
        <f t="shared" si="18"/>
        <v>9.1033137974873437</v>
      </c>
      <c r="AD66" s="46">
        <f t="shared" si="19"/>
        <v>17.533934331529281</v>
      </c>
      <c r="AF66" s="50"/>
      <c r="AG66" s="51" t="s">
        <v>155</v>
      </c>
      <c r="AH66" s="45">
        <f t="shared" si="23"/>
        <v>609.4742560338135</v>
      </c>
      <c r="AI66" s="46">
        <f t="shared" si="24"/>
        <v>7.3430633257086013</v>
      </c>
      <c r="AJ66" s="47">
        <f t="shared" si="25"/>
        <v>9.2690876438475804</v>
      </c>
      <c r="AK66" s="46">
        <f t="shared" si="22"/>
        <v>16.612150969556183</v>
      </c>
    </row>
    <row r="67" spans="2:38" x14ac:dyDescent="0.25">
      <c r="B67" s="50"/>
      <c r="C67" s="51" t="s">
        <v>156</v>
      </c>
      <c r="D67" s="45">
        <f t="shared" si="31"/>
        <v>433.82694729523496</v>
      </c>
      <c r="E67" s="46">
        <f t="shared" si="28"/>
        <v>19.719406695238096</v>
      </c>
      <c r="F67" s="47">
        <f t="shared" si="32"/>
        <v>6.5977848234483645</v>
      </c>
      <c r="G67" s="46">
        <f t="shared" si="33"/>
        <v>26.31719151868646</v>
      </c>
      <c r="I67" s="50"/>
      <c r="J67" s="51" t="s">
        <v>156</v>
      </c>
      <c r="K67" s="45"/>
      <c r="L67" s="46"/>
      <c r="M67" s="47"/>
      <c r="N67" s="57"/>
      <c r="R67" s="50"/>
      <c r="S67" s="51" t="s">
        <v>156</v>
      </c>
      <c r="T67" s="45">
        <f t="shared" si="15"/>
        <v>540.26325404701447</v>
      </c>
      <c r="U67" s="46">
        <f t="shared" si="6"/>
        <v>9.3148836904657735</v>
      </c>
      <c r="V67" s="47">
        <f t="shared" si="16"/>
        <v>8.2165036552983448</v>
      </c>
      <c r="W67" s="46">
        <f t="shared" si="17"/>
        <v>17.531387345764117</v>
      </c>
      <c r="Y67" s="50"/>
      <c r="Z67" s="51" t="s">
        <v>156</v>
      </c>
      <c r="AA67" s="45">
        <f t="shared" si="20"/>
        <v>590.14343738293405</v>
      </c>
      <c r="AB67" s="46">
        <f t="shared" si="21"/>
        <v>8.4306205340419353</v>
      </c>
      <c r="AC67" s="47">
        <f t="shared" si="18"/>
        <v>8.9750981101987879</v>
      </c>
      <c r="AD67" s="46">
        <f t="shared" si="19"/>
        <v>17.405718644240721</v>
      </c>
      <c r="AF67" s="50"/>
      <c r="AG67" s="51" t="s">
        <v>156</v>
      </c>
      <c r="AH67" s="45">
        <f t="shared" si="23"/>
        <v>602.13119270810489</v>
      </c>
      <c r="AI67" s="46">
        <f t="shared" si="24"/>
        <v>7.3430633257086013</v>
      </c>
      <c r="AJ67" s="47">
        <f t="shared" si="25"/>
        <v>9.1574118891024288</v>
      </c>
      <c r="AK67" s="46">
        <f t="shared" si="22"/>
        <v>16.500475214811029</v>
      </c>
    </row>
    <row r="68" spans="2:38" x14ac:dyDescent="0.25">
      <c r="B68" s="50"/>
      <c r="C68" s="51" t="s">
        <v>157</v>
      </c>
      <c r="D68" s="45">
        <f t="shared" si="31"/>
        <v>414.10754059999687</v>
      </c>
      <c r="E68" s="46">
        <f t="shared" si="28"/>
        <v>19.719406695238096</v>
      </c>
      <c r="F68" s="47">
        <f t="shared" si="32"/>
        <v>6.2978855132916189</v>
      </c>
      <c r="G68" s="46">
        <f t="shared" si="33"/>
        <v>26.017292208529714</v>
      </c>
      <c r="I68" s="50"/>
      <c r="J68" s="51" t="s">
        <v>157</v>
      </c>
      <c r="K68" s="45"/>
      <c r="L68" s="46"/>
      <c r="M68" s="47"/>
      <c r="N68" s="57"/>
      <c r="R68" s="50"/>
      <c r="S68" s="51" t="s">
        <v>157</v>
      </c>
      <c r="T68" s="45">
        <f t="shared" si="15"/>
        <v>530.94837035654871</v>
      </c>
      <c r="U68" s="46">
        <f t="shared" si="6"/>
        <v>9.3148836904657735</v>
      </c>
      <c r="V68" s="47">
        <f t="shared" si="16"/>
        <v>8.0748397991725103</v>
      </c>
      <c r="W68" s="46">
        <f t="shared" si="17"/>
        <v>17.389723489638286</v>
      </c>
      <c r="Y68" s="50"/>
      <c r="Z68" s="51" t="s">
        <v>157</v>
      </c>
      <c r="AA68" s="45">
        <f t="shared" si="20"/>
        <v>581.71281684889209</v>
      </c>
      <c r="AB68" s="46">
        <f t="shared" si="21"/>
        <v>8.4306205340419353</v>
      </c>
      <c r="AC68" s="47">
        <f t="shared" si="18"/>
        <v>8.8468824229102339</v>
      </c>
      <c r="AD68" s="46">
        <f t="shared" si="19"/>
        <v>17.277502956952169</v>
      </c>
      <c r="AF68" s="50"/>
      <c r="AG68" s="51" t="s">
        <v>157</v>
      </c>
      <c r="AH68" s="45">
        <f t="shared" si="23"/>
        <v>594.78812938239628</v>
      </c>
      <c r="AI68" s="46">
        <f t="shared" si="24"/>
        <v>7.3430633257086013</v>
      </c>
      <c r="AJ68" s="47">
        <f t="shared" si="25"/>
        <v>9.0457361343572771</v>
      </c>
      <c r="AK68" s="46">
        <f t="shared" si="22"/>
        <v>16.388799460065879</v>
      </c>
    </row>
    <row r="69" spans="2:38" x14ac:dyDescent="0.25">
      <c r="B69" s="50"/>
      <c r="C69" s="51" t="s">
        <v>158</v>
      </c>
      <c r="D69" s="45">
        <f t="shared" si="31"/>
        <v>394.38813390475877</v>
      </c>
      <c r="E69" s="46">
        <f t="shared" si="28"/>
        <v>19.719406695238096</v>
      </c>
      <c r="F69" s="47">
        <f t="shared" si="32"/>
        <v>5.9979862031348725</v>
      </c>
      <c r="G69" s="46">
        <f t="shared" si="33"/>
        <v>25.717392898372967</v>
      </c>
      <c r="I69" s="50"/>
      <c r="J69" s="51" t="s">
        <v>158</v>
      </c>
      <c r="K69" s="45"/>
      <c r="L69" s="46"/>
      <c r="M69" s="47"/>
      <c r="N69" s="57"/>
      <c r="R69" s="50"/>
      <c r="S69" s="51" t="s">
        <v>158</v>
      </c>
      <c r="T69" s="45">
        <f t="shared" si="15"/>
        <v>521.63348666608294</v>
      </c>
      <c r="U69" s="46">
        <f t="shared" si="6"/>
        <v>9.3148836904657735</v>
      </c>
      <c r="V69" s="47">
        <f t="shared" si="16"/>
        <v>7.9331759430466775</v>
      </c>
      <c r="W69" s="46">
        <f t="shared" si="17"/>
        <v>17.248059633512451</v>
      </c>
      <c r="Y69" s="50"/>
      <c r="Z69" s="51" t="s">
        <v>158</v>
      </c>
      <c r="AA69" s="45">
        <f t="shared" si="20"/>
        <v>573.28219631485013</v>
      </c>
      <c r="AB69" s="46">
        <f t="shared" si="21"/>
        <v>8.4306205340419353</v>
      </c>
      <c r="AC69" s="47">
        <f t="shared" ref="AC69:AC124" si="34">AA69*$C$2/12</f>
        <v>8.7186667356216798</v>
      </c>
      <c r="AD69" s="46">
        <f t="shared" ref="AD69:AD124" si="35">AB69+AC69</f>
        <v>17.149287269663617</v>
      </c>
      <c r="AF69" s="50"/>
      <c r="AG69" s="51" t="s">
        <v>158</v>
      </c>
      <c r="AH69" s="45">
        <f t="shared" si="23"/>
        <v>587.44506605668766</v>
      </c>
      <c r="AI69" s="46">
        <f t="shared" si="24"/>
        <v>7.3430633257086013</v>
      </c>
      <c r="AJ69" s="47">
        <f t="shared" ref="AJ69:AJ112" si="36">AH69*$C$2/12</f>
        <v>8.9340603796121254</v>
      </c>
      <c r="AK69" s="46">
        <f t="shared" ref="AK69:AK112" si="37">AI69+AJ69</f>
        <v>16.277123705320726</v>
      </c>
    </row>
    <row r="70" spans="2:38" x14ac:dyDescent="0.25">
      <c r="B70" s="50"/>
      <c r="C70" s="51" t="s">
        <v>159</v>
      </c>
      <c r="D70" s="45">
        <f t="shared" si="31"/>
        <v>374.66872720952068</v>
      </c>
      <c r="E70" s="46">
        <f t="shared" si="28"/>
        <v>19.719406695238096</v>
      </c>
      <c r="F70" s="47">
        <f t="shared" si="32"/>
        <v>5.6980868929781261</v>
      </c>
      <c r="G70" s="46">
        <f t="shared" si="33"/>
        <v>25.417493588216221</v>
      </c>
      <c r="I70" s="50"/>
      <c r="J70" s="51" t="s">
        <v>159</v>
      </c>
      <c r="K70" s="45"/>
      <c r="L70" s="46"/>
      <c r="M70" s="47"/>
      <c r="N70" s="57"/>
      <c r="R70" s="50"/>
      <c r="S70" s="51" t="s">
        <v>159</v>
      </c>
      <c r="T70" s="45">
        <f t="shared" si="15"/>
        <v>512.31860297561718</v>
      </c>
      <c r="U70" s="46">
        <f t="shared" ref="U70:U124" si="38">U69</f>
        <v>9.3148836904657735</v>
      </c>
      <c r="V70" s="47">
        <f t="shared" si="16"/>
        <v>7.7915120869208438</v>
      </c>
      <c r="W70" s="46">
        <f t="shared" si="17"/>
        <v>17.106395777386616</v>
      </c>
      <c r="Y70" s="50"/>
      <c r="Z70" s="51" t="s">
        <v>159</v>
      </c>
      <c r="AA70" s="45">
        <f t="shared" ref="AA70:AA124" si="39">AA69-AB70</f>
        <v>564.85157578080816</v>
      </c>
      <c r="AB70" s="46">
        <f t="shared" ref="AB70:AB133" si="40">AB69</f>
        <v>8.4306205340419353</v>
      </c>
      <c r="AC70" s="47">
        <f t="shared" si="34"/>
        <v>8.590451048333124</v>
      </c>
      <c r="AD70" s="46">
        <f t="shared" si="35"/>
        <v>17.021071582375058</v>
      </c>
      <c r="AF70" s="50"/>
      <c r="AG70" s="51" t="s">
        <v>159</v>
      </c>
      <c r="AH70" s="45">
        <f t="shared" ref="AH70:AH112" si="41">AH69-AI70</f>
        <v>580.10200273097905</v>
      </c>
      <c r="AI70" s="46">
        <f t="shared" ref="AI70:AI133" si="42">AI69</f>
        <v>7.3430633257086013</v>
      </c>
      <c r="AJ70" s="47">
        <f t="shared" si="36"/>
        <v>8.8223846248669719</v>
      </c>
      <c r="AK70" s="46">
        <f t="shared" si="37"/>
        <v>16.165447950575572</v>
      </c>
    </row>
    <row r="71" spans="2:38" x14ac:dyDescent="0.25">
      <c r="B71" s="50"/>
      <c r="C71" s="51" t="s">
        <v>160</v>
      </c>
      <c r="D71" s="45">
        <f t="shared" si="31"/>
        <v>354.94932051428259</v>
      </c>
      <c r="E71" s="46">
        <f t="shared" si="28"/>
        <v>19.719406695238096</v>
      </c>
      <c r="F71" s="47">
        <f t="shared" si="32"/>
        <v>5.3981875828213814</v>
      </c>
      <c r="G71" s="46">
        <f t="shared" si="33"/>
        <v>25.117594278059478</v>
      </c>
      <c r="I71" s="50"/>
      <c r="J71" s="51" t="s">
        <v>160</v>
      </c>
      <c r="K71" s="45"/>
      <c r="L71" s="46"/>
      <c r="M71" s="47"/>
      <c r="N71" s="57"/>
      <c r="R71" s="50"/>
      <c r="S71" s="51" t="s">
        <v>160</v>
      </c>
      <c r="T71" s="45">
        <f t="shared" si="15"/>
        <v>503.00371928515142</v>
      </c>
      <c r="U71" s="46">
        <f t="shared" si="38"/>
        <v>9.3148836904657735</v>
      </c>
      <c r="V71" s="47">
        <f t="shared" si="16"/>
        <v>7.6498482307950111</v>
      </c>
      <c r="W71" s="46">
        <f t="shared" si="17"/>
        <v>16.964731921260785</v>
      </c>
      <c r="Y71" s="50"/>
      <c r="Z71" s="51" t="s">
        <v>160</v>
      </c>
      <c r="AA71" s="45">
        <f t="shared" si="39"/>
        <v>556.4209552467662</v>
      </c>
      <c r="AB71" s="46">
        <f t="shared" si="40"/>
        <v>8.4306205340419353</v>
      </c>
      <c r="AC71" s="47">
        <f t="shared" si="34"/>
        <v>8.4622353610445682</v>
      </c>
      <c r="AD71" s="46">
        <f t="shared" si="35"/>
        <v>16.892855895086505</v>
      </c>
      <c r="AF71" s="50"/>
      <c r="AG71" s="51" t="s">
        <v>160</v>
      </c>
      <c r="AH71" s="45">
        <f t="shared" si="41"/>
        <v>572.75893940527044</v>
      </c>
      <c r="AI71" s="46">
        <f t="shared" si="42"/>
        <v>7.3430633257086013</v>
      </c>
      <c r="AJ71" s="47">
        <f t="shared" si="36"/>
        <v>8.710708870121822</v>
      </c>
      <c r="AK71" s="46">
        <f t="shared" si="37"/>
        <v>16.053772195830422</v>
      </c>
    </row>
    <row r="72" spans="2:38" x14ac:dyDescent="0.25">
      <c r="B72" s="50"/>
      <c r="C72" s="51" t="s">
        <v>161</v>
      </c>
      <c r="D72" s="45">
        <f t="shared" si="31"/>
        <v>335.2299138190445</v>
      </c>
      <c r="E72" s="46">
        <f t="shared" si="28"/>
        <v>19.719406695238096</v>
      </c>
      <c r="F72" s="47">
        <f t="shared" si="32"/>
        <v>5.098288272664635</v>
      </c>
      <c r="G72" s="46">
        <f t="shared" si="33"/>
        <v>24.817694967902732</v>
      </c>
      <c r="I72" s="50"/>
      <c r="J72" s="51" t="s">
        <v>161</v>
      </c>
      <c r="K72" s="45"/>
      <c r="L72" s="46"/>
      <c r="M72" s="47"/>
      <c r="N72" s="57"/>
      <c r="R72" s="50"/>
      <c r="S72" s="51" t="s">
        <v>161</v>
      </c>
      <c r="T72" s="45">
        <f t="shared" si="15"/>
        <v>493.68883559468566</v>
      </c>
      <c r="U72" s="46">
        <f t="shared" si="38"/>
        <v>9.3148836904657735</v>
      </c>
      <c r="V72" s="47">
        <f t="shared" si="16"/>
        <v>7.5081843746691774</v>
      </c>
      <c r="W72" s="46">
        <f t="shared" si="17"/>
        <v>16.823068065134951</v>
      </c>
      <c r="Y72" s="50"/>
      <c r="Z72" s="51" t="s">
        <v>161</v>
      </c>
      <c r="AA72" s="45">
        <f t="shared" si="39"/>
        <v>547.99033471272423</v>
      </c>
      <c r="AB72" s="46">
        <f t="shared" si="40"/>
        <v>8.4306205340419353</v>
      </c>
      <c r="AC72" s="47">
        <f t="shared" si="34"/>
        <v>8.3340196737560142</v>
      </c>
      <c r="AD72" s="46">
        <f t="shared" si="35"/>
        <v>16.76464020779795</v>
      </c>
      <c r="AF72" s="50"/>
      <c r="AG72" s="51" t="s">
        <v>161</v>
      </c>
      <c r="AH72" s="45">
        <f t="shared" si="41"/>
        <v>565.41587607956183</v>
      </c>
      <c r="AI72" s="46">
        <f t="shared" si="42"/>
        <v>7.3430633257086013</v>
      </c>
      <c r="AJ72" s="47">
        <f t="shared" si="36"/>
        <v>8.5990331153766686</v>
      </c>
      <c r="AK72" s="46">
        <f t="shared" si="37"/>
        <v>15.942096441085269</v>
      </c>
    </row>
    <row r="73" spans="2:38" x14ac:dyDescent="0.25">
      <c r="B73" s="50"/>
      <c r="C73" s="51" t="s">
        <v>162</v>
      </c>
      <c r="D73" s="45">
        <f t="shared" si="31"/>
        <v>315.51050712380641</v>
      </c>
      <c r="E73" s="46">
        <f t="shared" si="28"/>
        <v>19.719406695238096</v>
      </c>
      <c r="F73" s="47">
        <f t="shared" si="32"/>
        <v>4.7983889625078886</v>
      </c>
      <c r="G73" s="46">
        <f t="shared" si="33"/>
        <v>24.517795657745985</v>
      </c>
      <c r="I73" s="50"/>
      <c r="J73" s="51" t="s">
        <v>162</v>
      </c>
      <c r="K73" s="45"/>
      <c r="L73" s="46"/>
      <c r="M73" s="47"/>
      <c r="N73" s="57"/>
      <c r="R73" s="50"/>
      <c r="S73" s="51" t="s">
        <v>162</v>
      </c>
      <c r="T73" s="45">
        <f t="shared" si="15"/>
        <v>484.37395190421989</v>
      </c>
      <c r="U73" s="46">
        <f t="shared" si="38"/>
        <v>9.3148836904657735</v>
      </c>
      <c r="V73" s="47">
        <f t="shared" si="16"/>
        <v>7.3665205185433438</v>
      </c>
      <c r="W73" s="46">
        <f t="shared" si="17"/>
        <v>16.681404209009116</v>
      </c>
      <c r="Y73" s="50"/>
      <c r="Z73" s="51" t="s">
        <v>162</v>
      </c>
      <c r="AA73" s="45">
        <f t="shared" si="39"/>
        <v>539.55971417868227</v>
      </c>
      <c r="AB73" s="46">
        <f t="shared" si="40"/>
        <v>8.4306205340419353</v>
      </c>
      <c r="AC73" s="47">
        <f t="shared" si="34"/>
        <v>8.2058039864674601</v>
      </c>
      <c r="AD73" s="46">
        <f t="shared" si="35"/>
        <v>16.636424520509394</v>
      </c>
      <c r="AF73" s="50"/>
      <c r="AG73" s="51" t="s">
        <v>162</v>
      </c>
      <c r="AH73" s="45">
        <f t="shared" si="41"/>
        <v>558.07281275385321</v>
      </c>
      <c r="AI73" s="46">
        <f t="shared" si="42"/>
        <v>7.3430633257086013</v>
      </c>
      <c r="AJ73" s="47">
        <f t="shared" si="36"/>
        <v>8.4873573606315169</v>
      </c>
      <c r="AK73" s="46">
        <f t="shared" si="37"/>
        <v>15.830420686340119</v>
      </c>
    </row>
    <row r="74" spans="2:38" x14ac:dyDescent="0.25">
      <c r="B74" s="50"/>
      <c r="C74" s="51" t="s">
        <v>163</v>
      </c>
      <c r="D74" s="45">
        <f t="shared" si="31"/>
        <v>295.79110042856831</v>
      </c>
      <c r="E74" s="46">
        <f t="shared" si="28"/>
        <v>19.719406695238096</v>
      </c>
      <c r="F74" s="47">
        <f t="shared" si="32"/>
        <v>4.4984896523511431</v>
      </c>
      <c r="G74" s="46">
        <f t="shared" si="33"/>
        <v>24.217896347589239</v>
      </c>
      <c r="I74" s="50"/>
      <c r="J74" s="51" t="s">
        <v>163</v>
      </c>
      <c r="K74" s="45"/>
      <c r="L74" s="46"/>
      <c r="M74" s="47"/>
      <c r="N74" s="57"/>
      <c r="R74" s="50"/>
      <c r="S74" s="51" t="s">
        <v>163</v>
      </c>
      <c r="T74" s="45">
        <f t="shared" si="15"/>
        <v>475.05906821375413</v>
      </c>
      <c r="U74" s="46">
        <f t="shared" si="38"/>
        <v>9.3148836904657735</v>
      </c>
      <c r="V74" s="47">
        <f t="shared" si="16"/>
        <v>7.224856662417511</v>
      </c>
      <c r="W74" s="46">
        <f t="shared" si="17"/>
        <v>16.539740352883285</v>
      </c>
      <c r="Y74" s="50"/>
      <c r="Z74" s="51" t="s">
        <v>163</v>
      </c>
      <c r="AA74" s="45">
        <f t="shared" si="39"/>
        <v>531.12909364464031</v>
      </c>
      <c r="AB74" s="46">
        <f t="shared" si="40"/>
        <v>8.4306205340419353</v>
      </c>
      <c r="AC74" s="47">
        <f t="shared" si="34"/>
        <v>8.0775882991789043</v>
      </c>
      <c r="AD74" s="46">
        <f t="shared" si="35"/>
        <v>16.508208833220841</v>
      </c>
      <c r="AF74" s="50"/>
      <c r="AG74" s="51" t="s">
        <v>163</v>
      </c>
      <c r="AH74" s="45">
        <f t="shared" si="41"/>
        <v>550.7297494281446</v>
      </c>
      <c r="AI74" s="46">
        <f t="shared" si="42"/>
        <v>7.3430633257086013</v>
      </c>
      <c r="AJ74" s="47">
        <f t="shared" si="36"/>
        <v>8.3756816058863652</v>
      </c>
      <c r="AK74" s="46">
        <f t="shared" si="37"/>
        <v>15.718744931594966</v>
      </c>
    </row>
    <row r="75" spans="2:38" x14ac:dyDescent="0.25">
      <c r="B75" s="50"/>
      <c r="C75" s="51" t="s">
        <v>164</v>
      </c>
      <c r="D75" s="45">
        <f t="shared" si="31"/>
        <v>276.07169373333022</v>
      </c>
      <c r="E75" s="46">
        <f t="shared" si="28"/>
        <v>19.719406695238096</v>
      </c>
      <c r="F75" s="47">
        <f t="shared" si="32"/>
        <v>4.1985903421943975</v>
      </c>
      <c r="G75" s="46">
        <f t="shared" si="33"/>
        <v>23.917997037432492</v>
      </c>
      <c r="I75" s="50"/>
      <c r="J75" s="51" t="s">
        <v>164</v>
      </c>
      <c r="K75" s="45"/>
      <c r="L75" s="46"/>
      <c r="M75" s="47"/>
      <c r="N75" s="57"/>
      <c r="R75" s="50"/>
      <c r="S75" s="51" t="s">
        <v>164</v>
      </c>
      <c r="T75" s="45">
        <f t="shared" si="15"/>
        <v>465.74418452328837</v>
      </c>
      <c r="U75" s="46">
        <f t="shared" si="38"/>
        <v>9.3148836904657735</v>
      </c>
      <c r="V75" s="47">
        <f t="shared" si="16"/>
        <v>7.0831928062916774</v>
      </c>
      <c r="W75" s="46">
        <f t="shared" si="17"/>
        <v>16.398076496757451</v>
      </c>
      <c r="Y75" s="50"/>
      <c r="Z75" s="51" t="s">
        <v>164</v>
      </c>
      <c r="AA75" s="45">
        <f t="shared" si="39"/>
        <v>522.69847311059834</v>
      </c>
      <c r="AB75" s="46">
        <f t="shared" si="40"/>
        <v>8.4306205340419353</v>
      </c>
      <c r="AC75" s="47">
        <f t="shared" si="34"/>
        <v>7.9493726118903494</v>
      </c>
      <c r="AD75" s="46">
        <f t="shared" si="35"/>
        <v>16.379993145932286</v>
      </c>
      <c r="AF75" s="50"/>
      <c r="AG75" s="51" t="s">
        <v>164</v>
      </c>
      <c r="AH75" s="45">
        <f t="shared" si="41"/>
        <v>543.38668610243599</v>
      </c>
      <c r="AI75" s="46">
        <f t="shared" si="42"/>
        <v>7.3430633257086013</v>
      </c>
      <c r="AJ75" s="47">
        <f t="shared" si="36"/>
        <v>8.2640058511412136</v>
      </c>
      <c r="AK75" s="46">
        <f t="shared" si="37"/>
        <v>15.607069176849816</v>
      </c>
    </row>
    <row r="76" spans="2:38" x14ac:dyDescent="0.25">
      <c r="B76" s="50"/>
      <c r="C76" s="51" t="s">
        <v>165</v>
      </c>
      <c r="D76" s="45">
        <f t="shared" si="31"/>
        <v>256.35228703809213</v>
      </c>
      <c r="E76" s="46">
        <f t="shared" si="28"/>
        <v>19.719406695238096</v>
      </c>
      <c r="F76" s="47">
        <f t="shared" si="32"/>
        <v>3.8986910320376507</v>
      </c>
      <c r="G76" s="46">
        <f t="shared" si="33"/>
        <v>23.618097727275746</v>
      </c>
      <c r="H76" s="15">
        <f>SUM(F65:F76)</f>
        <v>66.577646854797038</v>
      </c>
      <c r="I76" s="50"/>
      <c r="J76" s="51" t="s">
        <v>165</v>
      </c>
      <c r="K76" s="45"/>
      <c r="L76" s="46"/>
      <c r="M76" s="47"/>
      <c r="N76" s="57"/>
      <c r="O76" s="15">
        <f>SUM(M65:M76)</f>
        <v>0</v>
      </c>
      <c r="R76" s="50"/>
      <c r="S76" s="51" t="s">
        <v>165</v>
      </c>
      <c r="T76" s="45">
        <f t="shared" si="15"/>
        <v>456.42930083282261</v>
      </c>
      <c r="U76" s="46">
        <f t="shared" si="38"/>
        <v>9.3148836904657735</v>
      </c>
      <c r="V76" s="47">
        <f t="shared" si="16"/>
        <v>6.9415289501658437</v>
      </c>
      <c r="W76" s="46">
        <f t="shared" si="17"/>
        <v>16.256412640631616</v>
      </c>
      <c r="X76" s="15">
        <f>SUM(V65:V76)</f>
        <v>92.64816190629513</v>
      </c>
      <c r="Y76" s="50"/>
      <c r="Z76" s="51" t="s">
        <v>165</v>
      </c>
      <c r="AA76" s="45">
        <f t="shared" si="39"/>
        <v>514.26785257655638</v>
      </c>
      <c r="AB76" s="46">
        <f t="shared" si="40"/>
        <v>8.4306205340419353</v>
      </c>
      <c r="AC76" s="47">
        <f t="shared" si="34"/>
        <v>7.8211569246017945</v>
      </c>
      <c r="AD76" s="46">
        <f t="shared" si="35"/>
        <v>16.25177745864373</v>
      </c>
      <c r="AE76" s="15">
        <f>SUM(AC65:AC76)</f>
        <v>102.31611845626615</v>
      </c>
      <c r="AF76" s="50"/>
      <c r="AG76" s="51" t="s">
        <v>165</v>
      </c>
      <c r="AH76" s="45">
        <f t="shared" si="41"/>
        <v>536.04362277672737</v>
      </c>
      <c r="AI76" s="46">
        <f t="shared" si="42"/>
        <v>7.3430633257086013</v>
      </c>
      <c r="AJ76" s="47">
        <f t="shared" si="36"/>
        <v>8.1523300963960619</v>
      </c>
      <c r="AK76" s="46">
        <f t="shared" si="37"/>
        <v>15.495393422104662</v>
      </c>
      <c r="AL76" s="15">
        <f>SUM(AJ65:AJ76)</f>
        <v>105.19856096993276</v>
      </c>
    </row>
    <row r="77" spans="2:38" x14ac:dyDescent="0.25">
      <c r="B77" s="43">
        <f>B65+1</f>
        <v>2033</v>
      </c>
      <c r="C77" s="49" t="s">
        <v>154</v>
      </c>
      <c r="D77" s="45">
        <f t="shared" si="31"/>
        <v>236.63288034285404</v>
      </c>
      <c r="E77" s="46">
        <f t="shared" si="28"/>
        <v>19.719406695238096</v>
      </c>
      <c r="F77" s="47">
        <f t="shared" si="32"/>
        <v>3.5987917218809051</v>
      </c>
      <c r="G77" s="46">
        <f t="shared" si="33"/>
        <v>23.318198417119</v>
      </c>
      <c r="I77" s="43">
        <f>I65+1</f>
        <v>2033</v>
      </c>
      <c r="J77" s="49" t="s">
        <v>154</v>
      </c>
      <c r="K77" s="45"/>
      <c r="L77" s="46"/>
      <c r="M77" s="47"/>
      <c r="N77" s="57"/>
      <c r="R77" s="43">
        <f>R65+1</f>
        <v>2033</v>
      </c>
      <c r="S77" s="49" t="s">
        <v>154</v>
      </c>
      <c r="T77" s="45">
        <f t="shared" si="15"/>
        <v>447.11441714235684</v>
      </c>
      <c r="U77" s="46">
        <f t="shared" si="38"/>
        <v>9.3148836904657735</v>
      </c>
      <c r="V77" s="47">
        <f t="shared" si="16"/>
        <v>6.7998650940400109</v>
      </c>
      <c r="W77" s="46">
        <f t="shared" si="17"/>
        <v>16.114748784505785</v>
      </c>
      <c r="Y77" s="43">
        <f>Y65+1</f>
        <v>2033</v>
      </c>
      <c r="Z77" s="49" t="s">
        <v>154</v>
      </c>
      <c r="AA77" s="45">
        <f t="shared" si="39"/>
        <v>505.83723204251442</v>
      </c>
      <c r="AB77" s="46">
        <f t="shared" si="40"/>
        <v>8.4306205340419353</v>
      </c>
      <c r="AC77" s="47">
        <f t="shared" si="34"/>
        <v>7.6929412373132395</v>
      </c>
      <c r="AD77" s="46">
        <f t="shared" si="35"/>
        <v>16.123561771355174</v>
      </c>
      <c r="AF77" s="43">
        <f>AF65+1</f>
        <v>2033</v>
      </c>
      <c r="AG77" s="49" t="s">
        <v>154</v>
      </c>
      <c r="AH77" s="45">
        <f t="shared" si="41"/>
        <v>528.70055945101876</v>
      </c>
      <c r="AI77" s="46">
        <f t="shared" si="42"/>
        <v>7.3430633257086013</v>
      </c>
      <c r="AJ77" s="47">
        <f t="shared" si="36"/>
        <v>8.0406543416509102</v>
      </c>
      <c r="AK77" s="46">
        <f t="shared" si="37"/>
        <v>15.383717667359512</v>
      </c>
    </row>
    <row r="78" spans="2:38" x14ac:dyDescent="0.25">
      <c r="B78" s="43"/>
      <c r="C78" s="48" t="s">
        <v>155</v>
      </c>
      <c r="D78" s="45">
        <f t="shared" si="31"/>
        <v>216.91347364761594</v>
      </c>
      <c r="E78" s="46">
        <f t="shared" si="28"/>
        <v>19.719406695238096</v>
      </c>
      <c r="F78" s="47">
        <f t="shared" si="32"/>
        <v>3.2988924117241591</v>
      </c>
      <c r="G78" s="46">
        <f t="shared" si="33"/>
        <v>23.018299106962253</v>
      </c>
      <c r="I78" s="43"/>
      <c r="J78" s="48" t="s">
        <v>155</v>
      </c>
      <c r="K78" s="45"/>
      <c r="L78" s="46"/>
      <c r="M78" s="47"/>
      <c r="N78" s="45"/>
      <c r="R78" s="43"/>
      <c r="S78" s="48" t="s">
        <v>155</v>
      </c>
      <c r="T78" s="45">
        <f t="shared" si="15"/>
        <v>437.79953345189108</v>
      </c>
      <c r="U78" s="46">
        <f t="shared" si="38"/>
        <v>9.3148836904657735</v>
      </c>
      <c r="V78" s="47">
        <f t="shared" si="16"/>
        <v>6.6582012379141764</v>
      </c>
      <c r="W78" s="46">
        <f t="shared" si="17"/>
        <v>15.973084928379951</v>
      </c>
      <c r="Y78" s="43"/>
      <c r="Z78" s="48" t="s">
        <v>155</v>
      </c>
      <c r="AA78" s="45">
        <f t="shared" si="39"/>
        <v>497.40661150847245</v>
      </c>
      <c r="AB78" s="46">
        <f t="shared" si="40"/>
        <v>8.4306205340419353</v>
      </c>
      <c r="AC78" s="47">
        <f t="shared" si="34"/>
        <v>7.5647255500246855</v>
      </c>
      <c r="AD78" s="46">
        <f t="shared" si="35"/>
        <v>15.995346084066622</v>
      </c>
      <c r="AF78" s="43"/>
      <c r="AG78" s="48" t="s">
        <v>155</v>
      </c>
      <c r="AH78" s="45">
        <f t="shared" si="41"/>
        <v>521.35749612531015</v>
      </c>
      <c r="AI78" s="46">
        <f t="shared" si="42"/>
        <v>7.3430633257086013</v>
      </c>
      <c r="AJ78" s="47">
        <f t="shared" si="36"/>
        <v>7.9289785869057576</v>
      </c>
      <c r="AK78" s="46">
        <f t="shared" si="37"/>
        <v>15.272041912614359</v>
      </c>
    </row>
    <row r="79" spans="2:38" x14ac:dyDescent="0.25">
      <c r="B79" s="43"/>
      <c r="C79" s="48" t="s">
        <v>156</v>
      </c>
      <c r="D79" s="45">
        <f t="shared" si="31"/>
        <v>197.19406695237785</v>
      </c>
      <c r="E79" s="46">
        <f t="shared" si="28"/>
        <v>19.719406695238096</v>
      </c>
      <c r="F79" s="47">
        <f t="shared" si="32"/>
        <v>2.9989931015674132</v>
      </c>
      <c r="G79" s="46">
        <f t="shared" si="33"/>
        <v>22.71839979680551</v>
      </c>
      <c r="I79" s="43"/>
      <c r="J79" s="48" t="s">
        <v>156</v>
      </c>
      <c r="K79" s="45"/>
      <c r="L79" s="46"/>
      <c r="M79" s="47"/>
      <c r="N79" s="45"/>
      <c r="R79" s="43"/>
      <c r="S79" s="48" t="s">
        <v>156</v>
      </c>
      <c r="T79" s="45">
        <f t="shared" si="15"/>
        <v>428.48464976142532</v>
      </c>
      <c r="U79" s="46">
        <f t="shared" si="38"/>
        <v>9.3148836904657735</v>
      </c>
      <c r="V79" s="47">
        <f t="shared" si="16"/>
        <v>6.5165373817883427</v>
      </c>
      <c r="W79" s="46">
        <f t="shared" si="17"/>
        <v>15.831421072254116</v>
      </c>
      <c r="Y79" s="43"/>
      <c r="Z79" s="48" t="s">
        <v>156</v>
      </c>
      <c r="AA79" s="45">
        <f t="shared" si="39"/>
        <v>488.97599097443049</v>
      </c>
      <c r="AB79" s="46">
        <f t="shared" si="40"/>
        <v>8.4306205340419353</v>
      </c>
      <c r="AC79" s="47">
        <f t="shared" si="34"/>
        <v>7.4365098627361306</v>
      </c>
      <c r="AD79" s="46">
        <f t="shared" si="35"/>
        <v>15.867130396778066</v>
      </c>
      <c r="AF79" s="43"/>
      <c r="AG79" s="48" t="s">
        <v>156</v>
      </c>
      <c r="AH79" s="45">
        <f t="shared" si="41"/>
        <v>514.01443279960154</v>
      </c>
      <c r="AI79" s="46">
        <f t="shared" si="42"/>
        <v>7.3430633257086013</v>
      </c>
      <c r="AJ79" s="47">
        <f t="shared" si="36"/>
        <v>7.8173028321606068</v>
      </c>
      <c r="AK79" s="46">
        <f t="shared" si="37"/>
        <v>15.160366157869209</v>
      </c>
    </row>
    <row r="80" spans="2:38" x14ac:dyDescent="0.25">
      <c r="B80" s="43"/>
      <c r="C80" s="48" t="s">
        <v>157</v>
      </c>
      <c r="D80" s="45">
        <f t="shared" si="31"/>
        <v>177.47466025713976</v>
      </c>
      <c r="E80" s="46">
        <f t="shared" si="28"/>
        <v>19.719406695238096</v>
      </c>
      <c r="F80" s="47">
        <f t="shared" si="32"/>
        <v>2.6990937914106667</v>
      </c>
      <c r="G80" s="46">
        <f t="shared" si="33"/>
        <v>22.418500486648764</v>
      </c>
      <c r="I80" s="43"/>
      <c r="J80" s="48" t="s">
        <v>157</v>
      </c>
      <c r="K80" s="45"/>
      <c r="L80" s="46"/>
      <c r="M80" s="47"/>
      <c r="N80" s="45"/>
      <c r="R80" s="43"/>
      <c r="S80" s="48" t="s">
        <v>157</v>
      </c>
      <c r="T80" s="45">
        <f t="shared" si="15"/>
        <v>419.16976607095955</v>
      </c>
      <c r="U80" s="46">
        <f t="shared" si="38"/>
        <v>9.3148836904657735</v>
      </c>
      <c r="V80" s="47">
        <f t="shared" si="16"/>
        <v>6.3748735256625091</v>
      </c>
      <c r="W80" s="46">
        <f t="shared" si="17"/>
        <v>15.689757216128282</v>
      </c>
      <c r="Y80" s="43"/>
      <c r="Z80" s="48" t="s">
        <v>157</v>
      </c>
      <c r="AA80" s="45">
        <f t="shared" si="39"/>
        <v>480.54537044038852</v>
      </c>
      <c r="AB80" s="46">
        <f t="shared" si="40"/>
        <v>8.4306205340419353</v>
      </c>
      <c r="AC80" s="47">
        <f t="shared" si="34"/>
        <v>7.3082941754475748</v>
      </c>
      <c r="AD80" s="46">
        <f t="shared" si="35"/>
        <v>15.73891470948951</v>
      </c>
      <c r="AF80" s="43"/>
      <c r="AG80" s="48" t="s">
        <v>157</v>
      </c>
      <c r="AH80" s="45">
        <f t="shared" si="41"/>
        <v>506.67136947389292</v>
      </c>
      <c r="AI80" s="46">
        <f t="shared" si="42"/>
        <v>7.3430633257086013</v>
      </c>
      <c r="AJ80" s="47">
        <f t="shared" si="36"/>
        <v>7.7056270774154543</v>
      </c>
      <c r="AK80" s="46">
        <f t="shared" si="37"/>
        <v>15.048690403124056</v>
      </c>
    </row>
    <row r="81" spans="2:38" x14ac:dyDescent="0.25">
      <c r="B81" s="43"/>
      <c r="C81" s="48" t="s">
        <v>158</v>
      </c>
      <c r="D81" s="45">
        <f t="shared" si="31"/>
        <v>157.75525356190167</v>
      </c>
      <c r="E81" s="46">
        <f t="shared" si="28"/>
        <v>19.719406695238096</v>
      </c>
      <c r="F81" s="47">
        <f t="shared" si="32"/>
        <v>2.3991944812539212</v>
      </c>
      <c r="G81" s="46">
        <f t="shared" si="33"/>
        <v>22.118601176492017</v>
      </c>
      <c r="I81" s="43"/>
      <c r="J81" s="48" t="s">
        <v>158</v>
      </c>
      <c r="K81" s="45"/>
      <c r="L81" s="46"/>
      <c r="M81" s="47"/>
      <c r="N81" s="45"/>
      <c r="R81" s="43"/>
      <c r="S81" s="48" t="s">
        <v>158</v>
      </c>
      <c r="T81" s="45">
        <f t="shared" ref="T81:T124" si="43">T80-U81</f>
        <v>409.85488238049379</v>
      </c>
      <c r="U81" s="46">
        <f t="shared" si="38"/>
        <v>9.3148836904657735</v>
      </c>
      <c r="V81" s="47">
        <f t="shared" ref="V81:V124" si="44">T81*$C$2/12</f>
        <v>6.2332096695366763</v>
      </c>
      <c r="W81" s="46">
        <f t="shared" ref="W81:W124" si="45">U81+V81</f>
        <v>15.548093360002451</v>
      </c>
      <c r="Y81" s="43"/>
      <c r="Z81" s="48" t="s">
        <v>158</v>
      </c>
      <c r="AA81" s="45">
        <f t="shared" si="39"/>
        <v>472.11474990634656</v>
      </c>
      <c r="AB81" s="46">
        <f t="shared" si="40"/>
        <v>8.4306205340419353</v>
      </c>
      <c r="AC81" s="47">
        <f t="shared" si="34"/>
        <v>7.1800784881590198</v>
      </c>
      <c r="AD81" s="46">
        <f t="shared" si="35"/>
        <v>15.610699022200954</v>
      </c>
      <c r="AF81" s="43"/>
      <c r="AG81" s="48" t="s">
        <v>158</v>
      </c>
      <c r="AH81" s="45">
        <f t="shared" si="41"/>
        <v>499.32830614818431</v>
      </c>
      <c r="AI81" s="46">
        <f t="shared" si="42"/>
        <v>7.3430633257086013</v>
      </c>
      <c r="AJ81" s="47">
        <f t="shared" si="36"/>
        <v>7.5939513226703026</v>
      </c>
      <c r="AK81" s="46">
        <f t="shared" si="37"/>
        <v>14.937014648378904</v>
      </c>
    </row>
    <row r="82" spans="2:38" x14ac:dyDescent="0.25">
      <c r="B82" s="43"/>
      <c r="C82" s="48" t="s">
        <v>159</v>
      </c>
      <c r="D82" s="45">
        <f t="shared" si="31"/>
        <v>138.03584686666358</v>
      </c>
      <c r="E82" s="46">
        <f t="shared" si="28"/>
        <v>19.719406695238096</v>
      </c>
      <c r="F82" s="47">
        <f t="shared" si="32"/>
        <v>2.0992951710971752</v>
      </c>
      <c r="G82" s="46">
        <f t="shared" si="33"/>
        <v>21.818701866335271</v>
      </c>
      <c r="I82" s="43"/>
      <c r="J82" s="48" t="s">
        <v>159</v>
      </c>
      <c r="K82" s="45"/>
      <c r="L82" s="46"/>
      <c r="M82" s="47"/>
      <c r="N82" s="45"/>
      <c r="R82" s="43"/>
      <c r="S82" s="48" t="s">
        <v>159</v>
      </c>
      <c r="T82" s="45">
        <f t="shared" si="43"/>
        <v>400.53999869002803</v>
      </c>
      <c r="U82" s="46">
        <f t="shared" si="38"/>
        <v>9.3148836904657735</v>
      </c>
      <c r="V82" s="47">
        <f t="shared" si="44"/>
        <v>6.0915458134108427</v>
      </c>
      <c r="W82" s="46">
        <f t="shared" si="45"/>
        <v>15.406429503876616</v>
      </c>
      <c r="Y82" s="43"/>
      <c r="Z82" s="48" t="s">
        <v>159</v>
      </c>
      <c r="AA82" s="45">
        <f t="shared" si="39"/>
        <v>463.6841293723046</v>
      </c>
      <c r="AB82" s="46">
        <f t="shared" si="40"/>
        <v>8.4306205340419353</v>
      </c>
      <c r="AC82" s="47">
        <f t="shared" si="34"/>
        <v>7.0518628008704658</v>
      </c>
      <c r="AD82" s="46">
        <f t="shared" si="35"/>
        <v>15.482483334912402</v>
      </c>
      <c r="AF82" s="43"/>
      <c r="AG82" s="48" t="s">
        <v>159</v>
      </c>
      <c r="AH82" s="45">
        <f t="shared" si="41"/>
        <v>491.9852428224757</v>
      </c>
      <c r="AI82" s="46">
        <f t="shared" si="42"/>
        <v>7.3430633257086013</v>
      </c>
      <c r="AJ82" s="47">
        <f t="shared" si="36"/>
        <v>7.4822755679251509</v>
      </c>
      <c r="AK82" s="46">
        <f t="shared" si="37"/>
        <v>14.825338893633752</v>
      </c>
    </row>
    <row r="83" spans="2:38" x14ac:dyDescent="0.25">
      <c r="B83" s="43"/>
      <c r="C83" s="48" t="s">
        <v>160</v>
      </c>
      <c r="D83" s="45">
        <f t="shared" si="31"/>
        <v>118.31644017142548</v>
      </c>
      <c r="E83" s="46">
        <f t="shared" si="28"/>
        <v>19.719406695238096</v>
      </c>
      <c r="F83" s="47">
        <f t="shared" si="32"/>
        <v>1.799395860940429</v>
      </c>
      <c r="G83" s="46">
        <f t="shared" si="33"/>
        <v>21.518802556178525</v>
      </c>
      <c r="I83" s="43"/>
      <c r="J83" s="48" t="s">
        <v>160</v>
      </c>
      <c r="K83" s="45"/>
      <c r="L83" s="46"/>
      <c r="M83" s="47"/>
      <c r="N83" s="45"/>
      <c r="R83" s="43"/>
      <c r="S83" s="48" t="s">
        <v>160</v>
      </c>
      <c r="T83" s="45">
        <f t="shared" si="43"/>
        <v>391.22511499956227</v>
      </c>
      <c r="U83" s="46">
        <f t="shared" si="38"/>
        <v>9.3148836904657735</v>
      </c>
      <c r="V83" s="47">
        <f t="shared" si="44"/>
        <v>5.949881957285009</v>
      </c>
      <c r="W83" s="46">
        <f t="shared" si="45"/>
        <v>15.264765647750782</v>
      </c>
      <c r="Y83" s="43"/>
      <c r="Z83" s="48" t="s">
        <v>160</v>
      </c>
      <c r="AA83" s="45">
        <f t="shared" si="39"/>
        <v>455.25350883826263</v>
      </c>
      <c r="AB83" s="46">
        <f t="shared" si="40"/>
        <v>8.4306205340419353</v>
      </c>
      <c r="AC83" s="47">
        <f t="shared" si="34"/>
        <v>6.9236471135819109</v>
      </c>
      <c r="AD83" s="46">
        <f t="shared" si="35"/>
        <v>15.354267647623846</v>
      </c>
      <c r="AF83" s="43"/>
      <c r="AG83" s="48" t="s">
        <v>160</v>
      </c>
      <c r="AH83" s="45">
        <f t="shared" si="41"/>
        <v>484.64217949676708</v>
      </c>
      <c r="AI83" s="46">
        <f t="shared" si="42"/>
        <v>7.3430633257086013</v>
      </c>
      <c r="AJ83" s="47">
        <f t="shared" si="36"/>
        <v>7.3705998131799992</v>
      </c>
      <c r="AK83" s="46">
        <f t="shared" si="37"/>
        <v>14.713663138888601</v>
      </c>
    </row>
    <row r="84" spans="2:38" x14ac:dyDescent="0.25">
      <c r="B84" s="43"/>
      <c r="C84" s="48" t="s">
        <v>161</v>
      </c>
      <c r="D84" s="45">
        <f t="shared" si="31"/>
        <v>98.597033476187391</v>
      </c>
      <c r="E84" s="46">
        <f t="shared" si="28"/>
        <v>19.719406695238096</v>
      </c>
      <c r="F84" s="47">
        <f t="shared" si="32"/>
        <v>1.4994965507836833</v>
      </c>
      <c r="G84" s="46">
        <f t="shared" si="33"/>
        <v>21.218903246021778</v>
      </c>
      <c r="I84" s="43"/>
      <c r="J84" s="48" t="s">
        <v>161</v>
      </c>
      <c r="K84" s="45"/>
      <c r="L84" s="46"/>
      <c r="M84" s="47"/>
      <c r="N84" s="45"/>
      <c r="R84" s="43"/>
      <c r="S84" s="48" t="s">
        <v>161</v>
      </c>
      <c r="T84" s="45">
        <f t="shared" si="43"/>
        <v>381.9102313090965</v>
      </c>
      <c r="U84" s="46">
        <f t="shared" si="38"/>
        <v>9.3148836904657735</v>
      </c>
      <c r="V84" s="47">
        <f t="shared" si="44"/>
        <v>5.8082181011591762</v>
      </c>
      <c r="W84" s="46">
        <f t="shared" si="45"/>
        <v>15.123101791624951</v>
      </c>
      <c r="Y84" s="43"/>
      <c r="Z84" s="48" t="s">
        <v>161</v>
      </c>
      <c r="AA84" s="45">
        <f t="shared" si="39"/>
        <v>446.82288830422067</v>
      </c>
      <c r="AB84" s="46">
        <f t="shared" si="40"/>
        <v>8.4306205340419353</v>
      </c>
      <c r="AC84" s="47">
        <f t="shared" si="34"/>
        <v>6.7954314262933559</v>
      </c>
      <c r="AD84" s="46">
        <f t="shared" si="35"/>
        <v>15.22605196033529</v>
      </c>
      <c r="AF84" s="43"/>
      <c r="AG84" s="48" t="s">
        <v>161</v>
      </c>
      <c r="AH84" s="45">
        <f t="shared" si="41"/>
        <v>477.29911617105847</v>
      </c>
      <c r="AI84" s="46">
        <f t="shared" si="42"/>
        <v>7.3430633257086013</v>
      </c>
      <c r="AJ84" s="47">
        <f t="shared" si="36"/>
        <v>7.2589240584348476</v>
      </c>
      <c r="AK84" s="46">
        <f t="shared" si="37"/>
        <v>14.601987384143449</v>
      </c>
    </row>
    <row r="85" spans="2:38" x14ac:dyDescent="0.25">
      <c r="B85" s="43"/>
      <c r="C85" s="48" t="s">
        <v>162</v>
      </c>
      <c r="D85" s="45">
        <f t="shared" si="31"/>
        <v>78.877626780949299</v>
      </c>
      <c r="E85" s="46">
        <f t="shared" si="28"/>
        <v>19.719406695238096</v>
      </c>
      <c r="F85" s="47">
        <f t="shared" si="32"/>
        <v>1.1995972406269373</v>
      </c>
      <c r="G85" s="46">
        <f t="shared" si="33"/>
        <v>20.919003935865032</v>
      </c>
      <c r="I85" s="43"/>
      <c r="J85" s="48" t="s">
        <v>162</v>
      </c>
      <c r="K85" s="45"/>
      <c r="L85" s="46"/>
      <c r="M85" s="47"/>
      <c r="N85" s="45"/>
      <c r="R85" s="43"/>
      <c r="S85" s="48" t="s">
        <v>162</v>
      </c>
      <c r="T85" s="45">
        <f t="shared" si="43"/>
        <v>372.59534761863074</v>
      </c>
      <c r="U85" s="46">
        <f t="shared" si="38"/>
        <v>9.3148836904657735</v>
      </c>
      <c r="V85" s="47">
        <f t="shared" si="44"/>
        <v>5.6665542450333426</v>
      </c>
      <c r="W85" s="46">
        <f t="shared" si="45"/>
        <v>14.981437935499116</v>
      </c>
      <c r="Y85" s="43"/>
      <c r="Z85" s="48" t="s">
        <v>162</v>
      </c>
      <c r="AA85" s="45">
        <f t="shared" si="39"/>
        <v>438.39226777017871</v>
      </c>
      <c r="AB85" s="46">
        <f t="shared" si="40"/>
        <v>8.4306205340419353</v>
      </c>
      <c r="AC85" s="47">
        <f t="shared" si="34"/>
        <v>6.6672157390048001</v>
      </c>
      <c r="AD85" s="46">
        <f t="shared" si="35"/>
        <v>15.097836273046735</v>
      </c>
      <c r="AF85" s="43"/>
      <c r="AG85" s="48" t="s">
        <v>162</v>
      </c>
      <c r="AH85" s="45">
        <f t="shared" si="41"/>
        <v>469.95605284534986</v>
      </c>
      <c r="AI85" s="46">
        <f t="shared" si="42"/>
        <v>7.3430633257086013</v>
      </c>
      <c r="AJ85" s="47">
        <f t="shared" si="36"/>
        <v>7.1472483036896959</v>
      </c>
      <c r="AK85" s="46">
        <f t="shared" si="37"/>
        <v>14.490311629398297</v>
      </c>
    </row>
    <row r="86" spans="2:38" x14ac:dyDescent="0.25">
      <c r="B86" s="43"/>
      <c r="C86" s="48" t="s">
        <v>163</v>
      </c>
      <c r="D86" s="45">
        <f t="shared" si="31"/>
        <v>59.158220085711207</v>
      </c>
      <c r="E86" s="46">
        <f t="shared" si="28"/>
        <v>19.719406695238096</v>
      </c>
      <c r="F86" s="47">
        <f t="shared" si="32"/>
        <v>0.89969793047019131</v>
      </c>
      <c r="G86" s="46">
        <f t="shared" si="33"/>
        <v>20.619104625708289</v>
      </c>
      <c r="I86" s="43"/>
      <c r="J86" s="48" t="s">
        <v>163</v>
      </c>
      <c r="K86" s="45"/>
      <c r="L86" s="46"/>
      <c r="M86" s="47"/>
      <c r="N86" s="45"/>
      <c r="R86" s="43"/>
      <c r="S86" s="48" t="s">
        <v>163</v>
      </c>
      <c r="T86" s="45">
        <f t="shared" si="43"/>
        <v>363.28046392816498</v>
      </c>
      <c r="U86" s="46">
        <f t="shared" si="38"/>
        <v>9.3148836904657735</v>
      </c>
      <c r="V86" s="47">
        <f t="shared" si="44"/>
        <v>5.5248903889075089</v>
      </c>
      <c r="W86" s="46">
        <f t="shared" si="45"/>
        <v>14.839774079373282</v>
      </c>
      <c r="Y86" s="43"/>
      <c r="Z86" s="48" t="s">
        <v>163</v>
      </c>
      <c r="AA86" s="45">
        <f t="shared" si="39"/>
        <v>429.96164723613674</v>
      </c>
      <c r="AB86" s="46">
        <f t="shared" si="40"/>
        <v>8.4306205340419353</v>
      </c>
      <c r="AC86" s="47">
        <f t="shared" si="34"/>
        <v>6.5390000517162461</v>
      </c>
      <c r="AD86" s="46">
        <f t="shared" si="35"/>
        <v>14.969620585758182</v>
      </c>
      <c r="AF86" s="43"/>
      <c r="AG86" s="48" t="s">
        <v>163</v>
      </c>
      <c r="AH86" s="45">
        <f t="shared" si="41"/>
        <v>462.61298951964125</v>
      </c>
      <c r="AI86" s="46">
        <f t="shared" si="42"/>
        <v>7.3430633257086013</v>
      </c>
      <c r="AJ86" s="47">
        <f t="shared" si="36"/>
        <v>7.0355725489445433</v>
      </c>
      <c r="AK86" s="46">
        <f t="shared" si="37"/>
        <v>14.378635874653146</v>
      </c>
    </row>
    <row r="87" spans="2:38" x14ac:dyDescent="0.25">
      <c r="B87" s="43"/>
      <c r="C87" s="48" t="s">
        <v>164</v>
      </c>
      <c r="D87" s="45">
        <f t="shared" si="31"/>
        <v>39.438813390473115</v>
      </c>
      <c r="E87" s="46">
        <f t="shared" si="28"/>
        <v>19.719406695238096</v>
      </c>
      <c r="F87" s="47">
        <f t="shared" si="32"/>
        <v>0.59979862031344522</v>
      </c>
      <c r="G87" s="46">
        <f t="shared" si="33"/>
        <v>20.319205315551542</v>
      </c>
      <c r="I87" s="43"/>
      <c r="J87" s="48" t="s">
        <v>164</v>
      </c>
      <c r="K87" s="45"/>
      <c r="L87" s="46"/>
      <c r="M87" s="47"/>
      <c r="N87" s="45"/>
      <c r="R87" s="43"/>
      <c r="S87" s="48" t="s">
        <v>164</v>
      </c>
      <c r="T87" s="45">
        <f t="shared" si="43"/>
        <v>353.96558023769921</v>
      </c>
      <c r="U87" s="46">
        <f t="shared" si="38"/>
        <v>9.3148836904657735</v>
      </c>
      <c r="V87" s="47">
        <f t="shared" si="44"/>
        <v>5.3832265327816762</v>
      </c>
      <c r="W87" s="46">
        <f t="shared" si="45"/>
        <v>14.698110223247451</v>
      </c>
      <c r="Y87" s="43"/>
      <c r="Z87" s="48" t="s">
        <v>164</v>
      </c>
      <c r="AA87" s="45">
        <f t="shared" si="39"/>
        <v>421.53102670209478</v>
      </c>
      <c r="AB87" s="46">
        <f t="shared" si="40"/>
        <v>8.4306205340419353</v>
      </c>
      <c r="AC87" s="47">
        <f t="shared" si="34"/>
        <v>6.4107843644276912</v>
      </c>
      <c r="AD87" s="46">
        <f t="shared" si="35"/>
        <v>14.841404898469627</v>
      </c>
      <c r="AF87" s="43"/>
      <c r="AG87" s="48" t="s">
        <v>164</v>
      </c>
      <c r="AH87" s="45">
        <f t="shared" si="41"/>
        <v>455.26992619393263</v>
      </c>
      <c r="AI87" s="46">
        <f t="shared" si="42"/>
        <v>7.3430633257086013</v>
      </c>
      <c r="AJ87" s="47">
        <f t="shared" si="36"/>
        <v>6.9238967941993925</v>
      </c>
      <c r="AK87" s="46">
        <f t="shared" si="37"/>
        <v>14.266960119907994</v>
      </c>
    </row>
    <row r="88" spans="2:38" x14ac:dyDescent="0.25">
      <c r="B88" s="43"/>
      <c r="C88" s="48" t="s">
        <v>165</v>
      </c>
      <c r="D88" s="45">
        <f t="shared" si="31"/>
        <v>19.719406695235019</v>
      </c>
      <c r="E88" s="46">
        <f t="shared" si="28"/>
        <v>19.719406695238096</v>
      </c>
      <c r="F88" s="47">
        <f t="shared" si="32"/>
        <v>0.29989931015669924</v>
      </c>
      <c r="G88" s="46">
        <f t="shared" si="33"/>
        <v>20.019306005394796</v>
      </c>
      <c r="H88" s="15">
        <f>SUM(F77:F88)</f>
        <v>23.392146192225624</v>
      </c>
      <c r="I88" s="43"/>
      <c r="J88" s="48" t="s">
        <v>165</v>
      </c>
      <c r="K88" s="45"/>
      <c r="L88" s="46"/>
      <c r="M88" s="47"/>
      <c r="N88" s="45"/>
      <c r="O88" s="15">
        <f>SUM(M77:M88)</f>
        <v>0</v>
      </c>
      <c r="R88" s="43"/>
      <c r="S88" s="48" t="s">
        <v>165</v>
      </c>
      <c r="T88" s="45">
        <f t="shared" si="43"/>
        <v>344.65069654723345</v>
      </c>
      <c r="U88" s="46">
        <f t="shared" si="38"/>
        <v>9.3148836904657735</v>
      </c>
      <c r="V88" s="47">
        <f t="shared" si="44"/>
        <v>5.2415626766558416</v>
      </c>
      <c r="W88" s="46">
        <f t="shared" si="45"/>
        <v>14.556446367121616</v>
      </c>
      <c r="X88" s="15">
        <f>SUM(V77:V88)</f>
        <v>72.248566624175112</v>
      </c>
      <c r="Y88" s="43"/>
      <c r="Z88" s="48" t="s">
        <v>165</v>
      </c>
      <c r="AA88" s="45">
        <f t="shared" si="39"/>
        <v>413.10040616805281</v>
      </c>
      <c r="AB88" s="46">
        <f t="shared" si="40"/>
        <v>8.4306205340419353</v>
      </c>
      <c r="AC88" s="47">
        <f t="shared" si="34"/>
        <v>6.2825686771391362</v>
      </c>
      <c r="AD88" s="46">
        <f t="shared" si="35"/>
        <v>14.713189211181071</v>
      </c>
      <c r="AE88" s="15">
        <f>SUM(AC77:AC88)</f>
        <v>83.853059486714258</v>
      </c>
      <c r="AF88" s="43"/>
      <c r="AG88" s="48" t="s">
        <v>165</v>
      </c>
      <c r="AH88" s="45">
        <f t="shared" si="41"/>
        <v>447.92686286822402</v>
      </c>
      <c r="AI88" s="46">
        <f t="shared" si="42"/>
        <v>7.3430633257086013</v>
      </c>
      <c r="AJ88" s="47">
        <f t="shared" si="36"/>
        <v>6.81222103945424</v>
      </c>
      <c r="AK88" s="46">
        <f t="shared" si="37"/>
        <v>14.155284365162842</v>
      </c>
      <c r="AL88" s="15">
        <f>SUM(AJ77:AJ88)</f>
        <v>89.117252286630901</v>
      </c>
    </row>
    <row r="89" spans="2:38" x14ac:dyDescent="0.25">
      <c r="B89" s="43">
        <f>B77+1</f>
        <v>2034</v>
      </c>
      <c r="C89" s="52" t="s">
        <v>154</v>
      </c>
      <c r="D89" s="45"/>
      <c r="E89" s="46"/>
      <c r="F89" s="47"/>
      <c r="G89" s="46"/>
      <c r="I89" s="43">
        <f>I77+1</f>
        <v>2034</v>
      </c>
      <c r="J89" s="52" t="s">
        <v>154</v>
      </c>
      <c r="K89" s="45"/>
      <c r="L89" s="46"/>
      <c r="M89" s="47"/>
      <c r="N89" s="45"/>
      <c r="R89" s="43">
        <f>R77+1</f>
        <v>2034</v>
      </c>
      <c r="S89" s="52" t="s">
        <v>154</v>
      </c>
      <c r="T89" s="45">
        <f t="shared" si="43"/>
        <v>335.33581285676769</v>
      </c>
      <c r="U89" s="46">
        <f t="shared" si="38"/>
        <v>9.3148836904657735</v>
      </c>
      <c r="V89" s="47">
        <f t="shared" si="44"/>
        <v>5.0998988205300089</v>
      </c>
      <c r="W89" s="46">
        <f t="shared" si="45"/>
        <v>14.414782510995781</v>
      </c>
      <c r="Y89" s="43">
        <f>Y77+1</f>
        <v>2034</v>
      </c>
      <c r="Z89" s="52" t="s">
        <v>154</v>
      </c>
      <c r="AA89" s="45">
        <f t="shared" si="39"/>
        <v>404.66978563401085</v>
      </c>
      <c r="AB89" s="46">
        <f t="shared" si="40"/>
        <v>8.4306205340419353</v>
      </c>
      <c r="AC89" s="47">
        <f t="shared" si="34"/>
        <v>6.1543529898505822</v>
      </c>
      <c r="AD89" s="46">
        <f t="shared" si="35"/>
        <v>14.584973523892518</v>
      </c>
      <c r="AF89" s="43">
        <f>AF77+1</f>
        <v>2034</v>
      </c>
      <c r="AG89" s="52" t="s">
        <v>154</v>
      </c>
      <c r="AH89" s="45">
        <f t="shared" si="41"/>
        <v>440.58379954251541</v>
      </c>
      <c r="AI89" s="46">
        <f t="shared" si="42"/>
        <v>7.3430633257086013</v>
      </c>
      <c r="AJ89" s="47">
        <f t="shared" si="36"/>
        <v>6.7005452847090892</v>
      </c>
      <c r="AK89" s="46">
        <f t="shared" si="37"/>
        <v>14.04360861041769</v>
      </c>
    </row>
    <row r="90" spans="2:38" x14ac:dyDescent="0.25">
      <c r="B90" s="53"/>
      <c r="C90" s="54" t="s">
        <v>155</v>
      </c>
      <c r="D90" s="45"/>
      <c r="E90" s="46"/>
      <c r="F90" s="47"/>
      <c r="G90" s="46"/>
      <c r="I90" s="53"/>
      <c r="J90" s="54" t="s">
        <v>155</v>
      </c>
      <c r="K90" s="45"/>
      <c r="L90" s="46"/>
      <c r="M90" s="47"/>
      <c r="N90" s="58"/>
      <c r="R90" s="53"/>
      <c r="S90" s="54" t="s">
        <v>155</v>
      </c>
      <c r="T90" s="45">
        <f t="shared" si="43"/>
        <v>326.02092916630193</v>
      </c>
      <c r="U90" s="46">
        <f t="shared" si="38"/>
        <v>9.3148836904657735</v>
      </c>
      <c r="V90" s="47">
        <f t="shared" si="44"/>
        <v>4.9582349644041752</v>
      </c>
      <c r="W90" s="46">
        <f t="shared" si="45"/>
        <v>14.273118654869949</v>
      </c>
      <c r="Y90" s="53"/>
      <c r="Z90" s="54" t="s">
        <v>155</v>
      </c>
      <c r="AA90" s="45">
        <f t="shared" si="39"/>
        <v>396.23916509996889</v>
      </c>
      <c r="AB90" s="46">
        <f t="shared" si="40"/>
        <v>8.4306205340419353</v>
      </c>
      <c r="AC90" s="47">
        <f t="shared" si="34"/>
        <v>6.0261373025620264</v>
      </c>
      <c r="AD90" s="46">
        <f t="shared" si="35"/>
        <v>14.456757836603963</v>
      </c>
      <c r="AF90" s="53"/>
      <c r="AG90" s="54" t="s">
        <v>155</v>
      </c>
      <c r="AH90" s="45">
        <f t="shared" si="41"/>
        <v>433.24073621680679</v>
      </c>
      <c r="AI90" s="46">
        <f t="shared" si="42"/>
        <v>7.3430633257086013</v>
      </c>
      <c r="AJ90" s="47">
        <f t="shared" si="36"/>
        <v>6.5888695299639366</v>
      </c>
      <c r="AK90" s="46">
        <f t="shared" si="37"/>
        <v>13.931932855672539</v>
      </c>
    </row>
    <row r="91" spans="2:38" x14ac:dyDescent="0.25">
      <c r="B91" s="53"/>
      <c r="C91" s="54" t="s">
        <v>156</v>
      </c>
      <c r="D91" s="45"/>
      <c r="E91" s="46"/>
      <c r="F91" s="47"/>
      <c r="G91" s="46"/>
      <c r="I91" s="53"/>
      <c r="J91" s="54" t="s">
        <v>156</v>
      </c>
      <c r="K91" s="45"/>
      <c r="L91" s="46"/>
      <c r="M91" s="47"/>
      <c r="N91" s="58"/>
      <c r="R91" s="53"/>
      <c r="S91" s="54" t="s">
        <v>156</v>
      </c>
      <c r="T91" s="45">
        <f t="shared" si="43"/>
        <v>316.70604547583616</v>
      </c>
      <c r="U91" s="46">
        <f t="shared" si="38"/>
        <v>9.3148836904657735</v>
      </c>
      <c r="V91" s="47">
        <f t="shared" si="44"/>
        <v>4.8165711082783416</v>
      </c>
      <c r="W91" s="46">
        <f t="shared" si="45"/>
        <v>14.131454798744116</v>
      </c>
      <c r="Y91" s="53"/>
      <c r="Z91" s="54" t="s">
        <v>156</v>
      </c>
      <c r="AA91" s="45">
        <f t="shared" si="39"/>
        <v>387.80854456592692</v>
      </c>
      <c r="AB91" s="46">
        <f t="shared" si="40"/>
        <v>8.4306205340419353</v>
      </c>
      <c r="AC91" s="47">
        <f t="shared" si="34"/>
        <v>5.8979216152734715</v>
      </c>
      <c r="AD91" s="46">
        <f t="shared" si="35"/>
        <v>14.328542149315407</v>
      </c>
      <c r="AF91" s="53"/>
      <c r="AG91" s="54" t="s">
        <v>156</v>
      </c>
      <c r="AH91" s="45">
        <f t="shared" si="41"/>
        <v>425.89767289109818</v>
      </c>
      <c r="AI91" s="46">
        <f t="shared" si="42"/>
        <v>7.3430633257086013</v>
      </c>
      <c r="AJ91" s="47">
        <f t="shared" si="36"/>
        <v>6.477193775218784</v>
      </c>
      <c r="AK91" s="46">
        <f t="shared" si="37"/>
        <v>13.820257100927385</v>
      </c>
    </row>
    <row r="92" spans="2:38" x14ac:dyDescent="0.25">
      <c r="B92" s="53"/>
      <c r="C92" s="54" t="s">
        <v>157</v>
      </c>
      <c r="D92" s="45"/>
      <c r="E92" s="46"/>
      <c r="F92" s="47"/>
      <c r="G92" s="46"/>
      <c r="I92" s="53"/>
      <c r="J92" s="54" t="s">
        <v>157</v>
      </c>
      <c r="K92" s="45"/>
      <c r="L92" s="46"/>
      <c r="M92" s="47"/>
      <c r="N92" s="58"/>
      <c r="R92" s="53"/>
      <c r="S92" s="54" t="s">
        <v>157</v>
      </c>
      <c r="T92" s="45">
        <f t="shared" si="43"/>
        <v>307.3911617853704</v>
      </c>
      <c r="U92" s="46">
        <f t="shared" si="38"/>
        <v>9.3148836904657735</v>
      </c>
      <c r="V92" s="47">
        <f t="shared" si="44"/>
        <v>4.6749072521525079</v>
      </c>
      <c r="W92" s="46">
        <f t="shared" si="45"/>
        <v>13.989790942618281</v>
      </c>
      <c r="Y92" s="53"/>
      <c r="Z92" s="54" t="s">
        <v>157</v>
      </c>
      <c r="AA92" s="45">
        <f t="shared" si="39"/>
        <v>379.37792403188496</v>
      </c>
      <c r="AB92" s="46">
        <f t="shared" si="40"/>
        <v>8.4306205340419353</v>
      </c>
      <c r="AC92" s="47">
        <f t="shared" si="34"/>
        <v>5.7697059279849165</v>
      </c>
      <c r="AD92" s="46">
        <f t="shared" si="35"/>
        <v>14.200326462026851</v>
      </c>
      <c r="AF92" s="53"/>
      <c r="AG92" s="54" t="s">
        <v>157</v>
      </c>
      <c r="AH92" s="45">
        <f t="shared" si="41"/>
        <v>418.55460956538957</v>
      </c>
      <c r="AI92" s="46">
        <f t="shared" si="42"/>
        <v>7.3430633257086013</v>
      </c>
      <c r="AJ92" s="47">
        <f t="shared" si="36"/>
        <v>6.3655180204736332</v>
      </c>
      <c r="AK92" s="46">
        <f t="shared" si="37"/>
        <v>13.708581346182235</v>
      </c>
    </row>
    <row r="93" spans="2:38" x14ac:dyDescent="0.25">
      <c r="B93" s="53"/>
      <c r="C93" s="54" t="s">
        <v>158</v>
      </c>
      <c r="D93" s="45"/>
      <c r="E93" s="46"/>
      <c r="F93" s="47"/>
      <c r="G93" s="46"/>
      <c r="I93" s="53"/>
      <c r="J93" s="54" t="s">
        <v>158</v>
      </c>
      <c r="K93" s="45"/>
      <c r="L93" s="46"/>
      <c r="M93" s="47"/>
      <c r="N93" s="58"/>
      <c r="R93" s="53"/>
      <c r="S93" s="54" t="s">
        <v>158</v>
      </c>
      <c r="T93" s="45">
        <f t="shared" si="43"/>
        <v>298.07627809490464</v>
      </c>
      <c r="U93" s="46">
        <f t="shared" si="38"/>
        <v>9.3148836904657735</v>
      </c>
      <c r="V93" s="47">
        <f t="shared" si="44"/>
        <v>4.5332433960266743</v>
      </c>
      <c r="W93" s="46">
        <f t="shared" si="45"/>
        <v>13.848127086492447</v>
      </c>
      <c r="Y93" s="53"/>
      <c r="Z93" s="54" t="s">
        <v>158</v>
      </c>
      <c r="AA93" s="45">
        <f t="shared" si="39"/>
        <v>370.947303497843</v>
      </c>
      <c r="AB93" s="46">
        <f t="shared" si="40"/>
        <v>8.4306205340419353</v>
      </c>
      <c r="AC93" s="47">
        <f t="shared" si="34"/>
        <v>5.6414902406963625</v>
      </c>
      <c r="AD93" s="46">
        <f t="shared" si="35"/>
        <v>14.072110774738299</v>
      </c>
      <c r="AF93" s="53"/>
      <c r="AG93" s="54" t="s">
        <v>158</v>
      </c>
      <c r="AH93" s="45">
        <f t="shared" si="41"/>
        <v>411.21154623968096</v>
      </c>
      <c r="AI93" s="46">
        <f t="shared" si="42"/>
        <v>7.3430633257086013</v>
      </c>
      <c r="AJ93" s="47">
        <f t="shared" si="36"/>
        <v>6.2538422657284807</v>
      </c>
      <c r="AK93" s="46">
        <f t="shared" si="37"/>
        <v>13.596905591437082</v>
      </c>
    </row>
    <row r="94" spans="2:38" x14ac:dyDescent="0.25">
      <c r="B94" s="53"/>
      <c r="C94" s="54" t="s">
        <v>159</v>
      </c>
      <c r="D94" s="45"/>
      <c r="E94" s="46"/>
      <c r="F94" s="47"/>
      <c r="G94" s="46"/>
      <c r="I94" s="53"/>
      <c r="J94" s="54" t="s">
        <v>159</v>
      </c>
      <c r="K94" s="45"/>
      <c r="L94" s="46"/>
      <c r="M94" s="47"/>
      <c r="N94" s="58"/>
      <c r="R94" s="53"/>
      <c r="S94" s="54" t="s">
        <v>159</v>
      </c>
      <c r="T94" s="45">
        <f t="shared" si="43"/>
        <v>288.76139440443887</v>
      </c>
      <c r="U94" s="46">
        <f t="shared" si="38"/>
        <v>9.3148836904657735</v>
      </c>
      <c r="V94" s="47">
        <f t="shared" si="44"/>
        <v>4.3915795399008415</v>
      </c>
      <c r="W94" s="46">
        <f t="shared" si="45"/>
        <v>13.706463230366616</v>
      </c>
      <c r="Y94" s="53"/>
      <c r="Z94" s="54" t="s">
        <v>159</v>
      </c>
      <c r="AA94" s="45">
        <f t="shared" si="39"/>
        <v>362.51668296380103</v>
      </c>
      <c r="AB94" s="46">
        <f t="shared" si="40"/>
        <v>8.4306205340419353</v>
      </c>
      <c r="AC94" s="47">
        <f t="shared" si="34"/>
        <v>5.5132745534078076</v>
      </c>
      <c r="AD94" s="46">
        <f t="shared" si="35"/>
        <v>13.943895087449743</v>
      </c>
      <c r="AF94" s="53"/>
      <c r="AG94" s="54" t="s">
        <v>159</v>
      </c>
      <c r="AH94" s="45">
        <f t="shared" si="41"/>
        <v>403.86848291397234</v>
      </c>
      <c r="AI94" s="46">
        <f t="shared" si="42"/>
        <v>7.3430633257086013</v>
      </c>
      <c r="AJ94" s="47">
        <f t="shared" si="36"/>
        <v>6.142166510983329</v>
      </c>
      <c r="AK94" s="46">
        <f t="shared" si="37"/>
        <v>13.48522983669193</v>
      </c>
    </row>
    <row r="95" spans="2:38" x14ac:dyDescent="0.25">
      <c r="B95" s="53"/>
      <c r="C95" s="54" t="s">
        <v>160</v>
      </c>
      <c r="D95" s="45"/>
      <c r="E95" s="46"/>
      <c r="F95" s="47"/>
      <c r="G95" s="46"/>
      <c r="I95" s="53"/>
      <c r="J95" s="54" t="s">
        <v>160</v>
      </c>
      <c r="K95" s="45"/>
      <c r="L95" s="46"/>
      <c r="M95" s="47"/>
      <c r="N95" s="58"/>
      <c r="R95" s="53"/>
      <c r="S95" s="54" t="s">
        <v>160</v>
      </c>
      <c r="T95" s="45">
        <f t="shared" si="43"/>
        <v>279.44651071397311</v>
      </c>
      <c r="U95" s="46">
        <f t="shared" si="38"/>
        <v>9.3148836904657735</v>
      </c>
      <c r="V95" s="47">
        <f t="shared" si="44"/>
        <v>4.2499156837750078</v>
      </c>
      <c r="W95" s="46">
        <f t="shared" si="45"/>
        <v>13.564799374240781</v>
      </c>
      <c r="Y95" s="53"/>
      <c r="Z95" s="54" t="s">
        <v>160</v>
      </c>
      <c r="AA95" s="45">
        <f t="shared" si="39"/>
        <v>354.08606242975907</v>
      </c>
      <c r="AB95" s="46">
        <f t="shared" si="40"/>
        <v>8.4306205340419353</v>
      </c>
      <c r="AC95" s="47">
        <f t="shared" si="34"/>
        <v>5.3850588661192518</v>
      </c>
      <c r="AD95" s="46">
        <f t="shared" si="35"/>
        <v>13.815679400161187</v>
      </c>
      <c r="AF95" s="53"/>
      <c r="AG95" s="54" t="s">
        <v>160</v>
      </c>
      <c r="AH95" s="45">
        <f t="shared" si="41"/>
        <v>396.52541958826373</v>
      </c>
      <c r="AI95" s="46">
        <f t="shared" si="42"/>
        <v>7.3430633257086013</v>
      </c>
      <c r="AJ95" s="47">
        <f t="shared" si="36"/>
        <v>6.0304907562381773</v>
      </c>
      <c r="AK95" s="46">
        <f t="shared" si="37"/>
        <v>13.373554081946779</v>
      </c>
    </row>
    <row r="96" spans="2:38" x14ac:dyDescent="0.25">
      <c r="B96" s="53"/>
      <c r="C96" s="54" t="s">
        <v>161</v>
      </c>
      <c r="D96" s="45"/>
      <c r="E96" s="46"/>
      <c r="F96" s="47"/>
      <c r="G96" s="46"/>
      <c r="I96" s="53"/>
      <c r="J96" s="54" t="s">
        <v>161</v>
      </c>
      <c r="K96" s="45"/>
      <c r="L96" s="46"/>
      <c r="M96" s="47"/>
      <c r="N96" s="58"/>
      <c r="R96" s="53"/>
      <c r="S96" s="54" t="s">
        <v>161</v>
      </c>
      <c r="T96" s="45">
        <f t="shared" si="43"/>
        <v>270.13162702350735</v>
      </c>
      <c r="U96" s="46">
        <f t="shared" si="38"/>
        <v>9.3148836904657735</v>
      </c>
      <c r="V96" s="47">
        <f t="shared" si="44"/>
        <v>4.1082518276491742</v>
      </c>
      <c r="W96" s="46">
        <f t="shared" si="45"/>
        <v>13.423135518114947</v>
      </c>
      <c r="Y96" s="53"/>
      <c r="Z96" s="54" t="s">
        <v>161</v>
      </c>
      <c r="AA96" s="45">
        <f t="shared" si="39"/>
        <v>345.6554418957171</v>
      </c>
      <c r="AB96" s="46">
        <f t="shared" si="40"/>
        <v>8.4306205340419353</v>
      </c>
      <c r="AC96" s="47">
        <f t="shared" si="34"/>
        <v>5.2568431788306977</v>
      </c>
      <c r="AD96" s="46">
        <f t="shared" si="35"/>
        <v>13.687463712872633</v>
      </c>
      <c r="AF96" s="53"/>
      <c r="AG96" s="54" t="s">
        <v>161</v>
      </c>
      <c r="AH96" s="45">
        <f t="shared" si="41"/>
        <v>389.18235626255512</v>
      </c>
      <c r="AI96" s="46">
        <f t="shared" si="42"/>
        <v>7.3430633257086013</v>
      </c>
      <c r="AJ96" s="47">
        <f t="shared" si="36"/>
        <v>5.9188150014930256</v>
      </c>
      <c r="AK96" s="46">
        <f t="shared" si="37"/>
        <v>13.261878327201627</v>
      </c>
    </row>
    <row r="97" spans="2:38" x14ac:dyDescent="0.25">
      <c r="B97" s="53"/>
      <c r="C97" s="54" t="s">
        <v>162</v>
      </c>
      <c r="D97" s="45"/>
      <c r="E97" s="46"/>
      <c r="F97" s="47"/>
      <c r="G97" s="46"/>
      <c r="I97" s="53"/>
      <c r="J97" s="54" t="s">
        <v>162</v>
      </c>
      <c r="K97" s="45"/>
      <c r="L97" s="46"/>
      <c r="M97" s="47"/>
      <c r="N97" s="58"/>
      <c r="R97" s="53"/>
      <c r="S97" s="54" t="s">
        <v>162</v>
      </c>
      <c r="T97" s="45">
        <f t="shared" si="43"/>
        <v>260.81674333304159</v>
      </c>
      <c r="U97" s="46">
        <f t="shared" si="38"/>
        <v>9.3148836904657735</v>
      </c>
      <c r="V97" s="47">
        <f t="shared" si="44"/>
        <v>3.9665879715233405</v>
      </c>
      <c r="W97" s="46">
        <f t="shared" si="45"/>
        <v>13.281471661989114</v>
      </c>
      <c r="Y97" s="53"/>
      <c r="Z97" s="54" t="s">
        <v>162</v>
      </c>
      <c r="AA97" s="45">
        <f t="shared" si="39"/>
        <v>337.22482136167514</v>
      </c>
      <c r="AB97" s="46">
        <f t="shared" si="40"/>
        <v>8.4306205340419353</v>
      </c>
      <c r="AC97" s="47">
        <f t="shared" si="34"/>
        <v>5.1286274915421428</v>
      </c>
      <c r="AD97" s="46">
        <f t="shared" si="35"/>
        <v>13.559248025584079</v>
      </c>
      <c r="AF97" s="53"/>
      <c r="AG97" s="54" t="s">
        <v>162</v>
      </c>
      <c r="AH97" s="45">
        <f t="shared" si="41"/>
        <v>381.8392929368465</v>
      </c>
      <c r="AI97" s="46">
        <f t="shared" si="42"/>
        <v>7.3430633257086013</v>
      </c>
      <c r="AJ97" s="47">
        <f t="shared" si="36"/>
        <v>5.807139246747874</v>
      </c>
      <c r="AK97" s="46">
        <f t="shared" si="37"/>
        <v>13.150202572456475</v>
      </c>
    </row>
    <row r="98" spans="2:38" x14ac:dyDescent="0.25">
      <c r="B98" s="53"/>
      <c r="C98" s="54" t="s">
        <v>163</v>
      </c>
      <c r="D98" s="45"/>
      <c r="E98" s="46"/>
      <c r="F98" s="47"/>
      <c r="G98" s="46"/>
      <c r="I98" s="53"/>
      <c r="J98" s="54" t="s">
        <v>163</v>
      </c>
      <c r="K98" s="45"/>
      <c r="L98" s="46"/>
      <c r="M98" s="47"/>
      <c r="N98" s="58"/>
      <c r="R98" s="53"/>
      <c r="S98" s="54" t="s">
        <v>163</v>
      </c>
      <c r="T98" s="45">
        <f t="shared" si="43"/>
        <v>251.50185964257582</v>
      </c>
      <c r="U98" s="46">
        <f t="shared" si="38"/>
        <v>9.3148836904657735</v>
      </c>
      <c r="V98" s="47">
        <f t="shared" si="44"/>
        <v>3.8249241153975073</v>
      </c>
      <c r="W98" s="46">
        <f t="shared" si="45"/>
        <v>13.139807805863281</v>
      </c>
      <c r="Y98" s="53"/>
      <c r="Z98" s="54" t="s">
        <v>163</v>
      </c>
      <c r="AA98" s="45">
        <f t="shared" si="39"/>
        <v>328.79420082763318</v>
      </c>
      <c r="AB98" s="46">
        <f t="shared" si="40"/>
        <v>8.4306205340419353</v>
      </c>
      <c r="AC98" s="47">
        <f t="shared" si="34"/>
        <v>5.0004118042535879</v>
      </c>
      <c r="AD98" s="46">
        <f t="shared" si="35"/>
        <v>13.431032338295523</v>
      </c>
      <c r="AF98" s="53"/>
      <c r="AG98" s="54" t="s">
        <v>163</v>
      </c>
      <c r="AH98" s="45">
        <f t="shared" si="41"/>
        <v>374.49622961113789</v>
      </c>
      <c r="AI98" s="46">
        <f t="shared" si="42"/>
        <v>7.3430633257086013</v>
      </c>
      <c r="AJ98" s="47">
        <f t="shared" si="36"/>
        <v>5.6954634920027223</v>
      </c>
      <c r="AK98" s="46">
        <f t="shared" si="37"/>
        <v>13.038526817711324</v>
      </c>
    </row>
    <row r="99" spans="2:38" x14ac:dyDescent="0.25">
      <c r="B99" s="53"/>
      <c r="C99" s="54" t="s">
        <v>164</v>
      </c>
      <c r="D99" s="45"/>
      <c r="E99" s="46"/>
      <c r="F99" s="47"/>
      <c r="G99" s="46"/>
      <c r="I99" s="53"/>
      <c r="J99" s="54" t="s">
        <v>164</v>
      </c>
      <c r="K99" s="45"/>
      <c r="L99" s="46"/>
      <c r="M99" s="47"/>
      <c r="N99" s="58"/>
      <c r="R99" s="53"/>
      <c r="S99" s="54" t="s">
        <v>164</v>
      </c>
      <c r="T99" s="45">
        <f t="shared" si="43"/>
        <v>242.18697595211006</v>
      </c>
      <c r="U99" s="46">
        <f t="shared" si="38"/>
        <v>9.3148836904657735</v>
      </c>
      <c r="V99" s="47">
        <f t="shared" si="44"/>
        <v>3.6832602592716737</v>
      </c>
      <c r="W99" s="46">
        <f t="shared" si="45"/>
        <v>12.998143949737447</v>
      </c>
      <c r="Y99" s="53"/>
      <c r="Z99" s="54" t="s">
        <v>164</v>
      </c>
      <c r="AA99" s="45">
        <f t="shared" si="39"/>
        <v>320.36358029359121</v>
      </c>
      <c r="AB99" s="46">
        <f t="shared" si="40"/>
        <v>8.4306205340419353</v>
      </c>
      <c r="AC99" s="47">
        <f t="shared" si="34"/>
        <v>4.872196116965033</v>
      </c>
      <c r="AD99" s="46">
        <f t="shared" si="35"/>
        <v>13.302816651006967</v>
      </c>
      <c r="AF99" s="53"/>
      <c r="AG99" s="54" t="s">
        <v>164</v>
      </c>
      <c r="AH99" s="45">
        <f t="shared" si="41"/>
        <v>367.15316628542928</v>
      </c>
      <c r="AI99" s="46">
        <f t="shared" si="42"/>
        <v>7.3430633257086013</v>
      </c>
      <c r="AJ99" s="47">
        <f t="shared" si="36"/>
        <v>5.5837877372575697</v>
      </c>
      <c r="AK99" s="46">
        <f t="shared" si="37"/>
        <v>12.926851062966172</v>
      </c>
    </row>
    <row r="100" spans="2:38" x14ac:dyDescent="0.25">
      <c r="B100" s="53"/>
      <c r="C100" s="54" t="s">
        <v>165</v>
      </c>
      <c r="D100" s="45"/>
      <c r="E100" s="46"/>
      <c r="F100" s="47"/>
      <c r="G100" s="46"/>
      <c r="H100" s="15">
        <f>SUM(F89:F100)</f>
        <v>0</v>
      </c>
      <c r="I100" s="53"/>
      <c r="J100" s="54" t="s">
        <v>165</v>
      </c>
      <c r="K100" s="45"/>
      <c r="L100" s="46"/>
      <c r="M100" s="47"/>
      <c r="N100" s="58"/>
      <c r="O100" s="15">
        <f>SUM(M89:M100)</f>
        <v>0</v>
      </c>
      <c r="R100" s="53"/>
      <c r="S100" s="54" t="s">
        <v>165</v>
      </c>
      <c r="T100" s="45">
        <f t="shared" si="43"/>
        <v>232.8720922616443</v>
      </c>
      <c r="U100" s="46">
        <f t="shared" si="38"/>
        <v>9.3148836904657735</v>
      </c>
      <c r="V100" s="47">
        <f t="shared" si="44"/>
        <v>3.5415964031458405</v>
      </c>
      <c r="W100" s="46">
        <f t="shared" si="45"/>
        <v>12.856480093611614</v>
      </c>
      <c r="X100" s="15">
        <f>SUM(V89:V100)</f>
        <v>51.848971342055094</v>
      </c>
      <c r="Y100" s="53"/>
      <c r="Z100" s="54" t="s">
        <v>165</v>
      </c>
      <c r="AA100" s="45">
        <f t="shared" si="39"/>
        <v>311.93295975954925</v>
      </c>
      <c r="AB100" s="46">
        <f t="shared" si="40"/>
        <v>8.4306205340419353</v>
      </c>
      <c r="AC100" s="47">
        <f t="shared" si="34"/>
        <v>4.743980429676478</v>
      </c>
      <c r="AD100" s="46">
        <f t="shared" si="35"/>
        <v>13.174600963718413</v>
      </c>
      <c r="AE100" s="15">
        <f>SUM(AC89:AC100)</f>
        <v>65.390000517162363</v>
      </c>
      <c r="AF100" s="53"/>
      <c r="AG100" s="54" t="s">
        <v>165</v>
      </c>
      <c r="AH100" s="45">
        <f t="shared" si="41"/>
        <v>359.81010295972067</v>
      </c>
      <c r="AI100" s="46">
        <f t="shared" si="42"/>
        <v>7.3430633257086013</v>
      </c>
      <c r="AJ100" s="47">
        <f t="shared" si="36"/>
        <v>5.4721119825124189</v>
      </c>
      <c r="AK100" s="46">
        <f t="shared" si="37"/>
        <v>12.81517530822102</v>
      </c>
      <c r="AL100" s="15">
        <f>SUM(AJ89:AJ100)</f>
        <v>73.035943603329045</v>
      </c>
    </row>
    <row r="101" spans="2:38" x14ac:dyDescent="0.25">
      <c r="B101" s="43">
        <f>B89+1</f>
        <v>2035</v>
      </c>
      <c r="C101" s="52" t="s">
        <v>154</v>
      </c>
      <c r="D101" s="45"/>
      <c r="E101" s="46"/>
      <c r="F101" s="47"/>
      <c r="G101" s="46"/>
      <c r="I101" s="43">
        <f>I89+1</f>
        <v>2035</v>
      </c>
      <c r="J101" s="52" t="s">
        <v>154</v>
      </c>
      <c r="K101" s="45"/>
      <c r="L101" s="46"/>
      <c r="M101" s="47"/>
      <c r="N101" s="58"/>
      <c r="R101" s="43">
        <f>R89+1</f>
        <v>2035</v>
      </c>
      <c r="S101" s="52" t="s">
        <v>154</v>
      </c>
      <c r="T101" s="45">
        <f t="shared" si="43"/>
        <v>223.55720857117853</v>
      </c>
      <c r="U101" s="46">
        <f t="shared" si="38"/>
        <v>9.3148836904657735</v>
      </c>
      <c r="V101" s="47">
        <f t="shared" si="44"/>
        <v>3.3999325470200072</v>
      </c>
      <c r="W101" s="46">
        <f t="shared" si="45"/>
        <v>12.714816237485781</v>
      </c>
      <c r="Y101" s="43">
        <f>Y89+1</f>
        <v>2035</v>
      </c>
      <c r="Z101" s="52" t="s">
        <v>154</v>
      </c>
      <c r="AA101" s="45">
        <f t="shared" si="39"/>
        <v>303.50233922550728</v>
      </c>
      <c r="AB101" s="46">
        <f t="shared" si="40"/>
        <v>8.4306205340419353</v>
      </c>
      <c r="AC101" s="47">
        <f t="shared" si="34"/>
        <v>4.6157647423879231</v>
      </c>
      <c r="AD101" s="46">
        <f t="shared" si="35"/>
        <v>13.046385276429859</v>
      </c>
      <c r="AF101" s="43">
        <f>AF89+1</f>
        <v>2035</v>
      </c>
      <c r="AG101" s="52" t="s">
        <v>154</v>
      </c>
      <c r="AH101" s="45">
        <f t="shared" si="41"/>
        <v>352.46703963401205</v>
      </c>
      <c r="AI101" s="46">
        <f t="shared" si="42"/>
        <v>7.3430633257086013</v>
      </c>
      <c r="AJ101" s="47">
        <f t="shared" si="36"/>
        <v>5.3604362277672664</v>
      </c>
      <c r="AK101" s="46">
        <f t="shared" si="37"/>
        <v>12.703499553475869</v>
      </c>
    </row>
    <row r="102" spans="2:38" x14ac:dyDescent="0.25">
      <c r="B102" s="53"/>
      <c r="C102" s="54" t="s">
        <v>155</v>
      </c>
      <c r="D102" s="45"/>
      <c r="E102" s="46"/>
      <c r="F102" s="47"/>
      <c r="G102" s="46"/>
      <c r="I102" s="53"/>
      <c r="J102" s="54" t="s">
        <v>155</v>
      </c>
      <c r="K102" s="45"/>
      <c r="L102" s="46"/>
      <c r="M102" s="47"/>
      <c r="N102" s="58"/>
      <c r="R102" s="53"/>
      <c r="S102" s="54" t="s">
        <v>155</v>
      </c>
      <c r="T102" s="45">
        <f t="shared" si="43"/>
        <v>214.24232488071277</v>
      </c>
      <c r="U102" s="46">
        <f t="shared" si="38"/>
        <v>9.3148836904657735</v>
      </c>
      <c r="V102" s="47">
        <f t="shared" si="44"/>
        <v>3.2582686908941731</v>
      </c>
      <c r="W102" s="46">
        <f t="shared" si="45"/>
        <v>12.573152381359947</v>
      </c>
      <c r="Y102" s="53"/>
      <c r="Z102" s="54" t="s">
        <v>155</v>
      </c>
      <c r="AA102" s="45">
        <f t="shared" si="39"/>
        <v>295.07171869146532</v>
      </c>
      <c r="AB102" s="46">
        <f t="shared" si="40"/>
        <v>8.4306205340419353</v>
      </c>
      <c r="AC102" s="47">
        <f t="shared" si="34"/>
        <v>4.4875490550993682</v>
      </c>
      <c r="AD102" s="46">
        <f t="shared" si="35"/>
        <v>12.918169589141304</v>
      </c>
      <c r="AF102" s="53"/>
      <c r="AG102" s="54" t="s">
        <v>155</v>
      </c>
      <c r="AH102" s="45">
        <f t="shared" si="41"/>
        <v>345.12397630830344</v>
      </c>
      <c r="AI102" s="46">
        <f t="shared" si="42"/>
        <v>7.3430633257086013</v>
      </c>
      <c r="AJ102" s="47">
        <f t="shared" si="36"/>
        <v>5.2487604730221147</v>
      </c>
      <c r="AK102" s="46">
        <f t="shared" si="37"/>
        <v>12.591823798730715</v>
      </c>
    </row>
    <row r="103" spans="2:38" x14ac:dyDescent="0.25">
      <c r="B103" s="43"/>
      <c r="C103" s="54" t="s">
        <v>156</v>
      </c>
      <c r="D103" s="45"/>
      <c r="E103" s="46"/>
      <c r="F103" s="47"/>
      <c r="G103" s="46"/>
      <c r="I103" s="43"/>
      <c r="J103" s="54" t="s">
        <v>156</v>
      </c>
      <c r="K103" s="45"/>
      <c r="L103" s="46"/>
      <c r="M103" s="47"/>
      <c r="N103" s="58"/>
      <c r="R103" s="43"/>
      <c r="S103" s="54" t="s">
        <v>156</v>
      </c>
      <c r="T103" s="45">
        <f t="shared" si="43"/>
        <v>204.92744119024701</v>
      </c>
      <c r="U103" s="46">
        <f t="shared" si="38"/>
        <v>9.3148836904657735</v>
      </c>
      <c r="V103" s="47">
        <f t="shared" si="44"/>
        <v>3.1166048347683399</v>
      </c>
      <c r="W103" s="46">
        <f t="shared" si="45"/>
        <v>12.431488525234114</v>
      </c>
      <c r="Y103" s="43"/>
      <c r="Z103" s="54" t="s">
        <v>156</v>
      </c>
      <c r="AA103" s="45">
        <f t="shared" si="39"/>
        <v>286.64109815742336</v>
      </c>
      <c r="AB103" s="46">
        <f t="shared" si="40"/>
        <v>8.4306205340419353</v>
      </c>
      <c r="AC103" s="47">
        <f t="shared" si="34"/>
        <v>4.3593333678108133</v>
      </c>
      <c r="AD103" s="46">
        <f t="shared" si="35"/>
        <v>12.789953901852748</v>
      </c>
      <c r="AF103" s="43"/>
      <c r="AG103" s="54" t="s">
        <v>156</v>
      </c>
      <c r="AH103" s="45">
        <f t="shared" si="41"/>
        <v>337.78091298259483</v>
      </c>
      <c r="AI103" s="46">
        <f t="shared" si="42"/>
        <v>7.3430633257086013</v>
      </c>
      <c r="AJ103" s="47">
        <f t="shared" si="36"/>
        <v>5.137084718276963</v>
      </c>
      <c r="AK103" s="46">
        <f t="shared" si="37"/>
        <v>12.480148043985565</v>
      </c>
    </row>
    <row r="104" spans="2:38" x14ac:dyDescent="0.25">
      <c r="B104" s="43"/>
      <c r="C104" s="54" t="s">
        <v>157</v>
      </c>
      <c r="D104" s="45"/>
      <c r="E104" s="46"/>
      <c r="F104" s="47"/>
      <c r="G104" s="46"/>
      <c r="I104" s="43"/>
      <c r="J104" s="54" t="s">
        <v>157</v>
      </c>
      <c r="K104" s="45"/>
      <c r="L104" s="46"/>
      <c r="M104" s="47"/>
      <c r="N104" s="58"/>
      <c r="R104" s="43"/>
      <c r="S104" s="54" t="s">
        <v>157</v>
      </c>
      <c r="T104" s="45">
        <f t="shared" si="43"/>
        <v>195.61255749978125</v>
      </c>
      <c r="U104" s="46">
        <f t="shared" si="38"/>
        <v>9.3148836904657735</v>
      </c>
      <c r="V104" s="47">
        <f t="shared" si="44"/>
        <v>2.9749409786425063</v>
      </c>
      <c r="W104" s="46">
        <f t="shared" si="45"/>
        <v>12.289824669108279</v>
      </c>
      <c r="Y104" s="43"/>
      <c r="Z104" s="54" t="s">
        <v>157</v>
      </c>
      <c r="AA104" s="45">
        <f t="shared" si="39"/>
        <v>278.21047762338139</v>
      </c>
      <c r="AB104" s="46">
        <f t="shared" si="40"/>
        <v>8.4306205340419353</v>
      </c>
      <c r="AC104" s="47">
        <f t="shared" si="34"/>
        <v>4.2311176805222583</v>
      </c>
      <c r="AD104" s="46">
        <f t="shared" si="35"/>
        <v>12.661738214564194</v>
      </c>
      <c r="AF104" s="43"/>
      <c r="AG104" s="54" t="s">
        <v>157</v>
      </c>
      <c r="AH104" s="45">
        <f t="shared" si="41"/>
        <v>330.43784965688621</v>
      </c>
      <c r="AI104" s="46">
        <f t="shared" si="42"/>
        <v>7.3430633257086013</v>
      </c>
      <c r="AJ104" s="47">
        <f t="shared" si="36"/>
        <v>5.0254089635318113</v>
      </c>
      <c r="AK104" s="46">
        <f t="shared" si="37"/>
        <v>12.368472289240412</v>
      </c>
    </row>
    <row r="105" spans="2:38" x14ac:dyDescent="0.25">
      <c r="B105" s="43"/>
      <c r="C105" s="54" t="s">
        <v>158</v>
      </c>
      <c r="D105" s="45"/>
      <c r="E105" s="46"/>
      <c r="F105" s="47"/>
      <c r="G105" s="46"/>
      <c r="I105" s="43"/>
      <c r="J105" s="54" t="s">
        <v>158</v>
      </c>
      <c r="K105" s="45"/>
      <c r="L105" s="46"/>
      <c r="M105" s="47"/>
      <c r="N105" s="58"/>
      <c r="R105" s="43"/>
      <c r="S105" s="54" t="s">
        <v>158</v>
      </c>
      <c r="T105" s="45">
        <f t="shared" si="43"/>
        <v>186.29767380931548</v>
      </c>
      <c r="U105" s="46">
        <f t="shared" si="38"/>
        <v>9.3148836904657735</v>
      </c>
      <c r="V105" s="47">
        <f t="shared" si="44"/>
        <v>2.8332771225166731</v>
      </c>
      <c r="W105" s="46">
        <f t="shared" si="45"/>
        <v>12.148160812982447</v>
      </c>
      <c r="Y105" s="43"/>
      <c r="Z105" s="54" t="s">
        <v>158</v>
      </c>
      <c r="AA105" s="45">
        <f t="shared" si="39"/>
        <v>269.77985708933943</v>
      </c>
      <c r="AB105" s="46">
        <f t="shared" si="40"/>
        <v>8.4306205340419353</v>
      </c>
      <c r="AC105" s="47">
        <f t="shared" si="34"/>
        <v>4.1029019932337034</v>
      </c>
      <c r="AD105" s="46">
        <f t="shared" si="35"/>
        <v>12.53352252727564</v>
      </c>
      <c r="AF105" s="43"/>
      <c r="AG105" s="54" t="s">
        <v>158</v>
      </c>
      <c r="AH105" s="45">
        <f t="shared" si="41"/>
        <v>323.0947863311776</v>
      </c>
      <c r="AI105" s="46">
        <f t="shared" si="42"/>
        <v>7.3430633257086013</v>
      </c>
      <c r="AJ105" s="47">
        <f t="shared" si="36"/>
        <v>4.9137332087866588</v>
      </c>
      <c r="AK105" s="46">
        <f t="shared" si="37"/>
        <v>12.25679653449526</v>
      </c>
    </row>
    <row r="106" spans="2:38" x14ac:dyDescent="0.25">
      <c r="B106" s="43"/>
      <c r="C106" s="54" t="s">
        <v>159</v>
      </c>
      <c r="D106" s="45"/>
      <c r="E106" s="46"/>
      <c r="F106" s="47"/>
      <c r="G106" s="46"/>
      <c r="I106" s="43"/>
      <c r="J106" s="54" t="s">
        <v>159</v>
      </c>
      <c r="K106" s="45"/>
      <c r="L106" s="46"/>
      <c r="M106" s="47"/>
      <c r="N106" s="58"/>
      <c r="R106" s="43"/>
      <c r="S106" s="54" t="s">
        <v>159</v>
      </c>
      <c r="T106" s="45">
        <f t="shared" si="43"/>
        <v>176.98279011884972</v>
      </c>
      <c r="U106" s="46">
        <f t="shared" si="38"/>
        <v>9.3148836904657735</v>
      </c>
      <c r="V106" s="47">
        <f t="shared" si="44"/>
        <v>2.6916132663908399</v>
      </c>
      <c r="W106" s="46">
        <f t="shared" si="45"/>
        <v>12.006496956856614</v>
      </c>
      <c r="Y106" s="43"/>
      <c r="Z106" s="54" t="s">
        <v>159</v>
      </c>
      <c r="AA106" s="45">
        <f t="shared" si="39"/>
        <v>261.34923655529747</v>
      </c>
      <c r="AB106" s="46">
        <f t="shared" si="40"/>
        <v>8.4306205340419353</v>
      </c>
      <c r="AC106" s="47">
        <f t="shared" si="34"/>
        <v>3.9746863059451489</v>
      </c>
      <c r="AD106" s="46">
        <f t="shared" si="35"/>
        <v>12.405306839987084</v>
      </c>
      <c r="AF106" s="43"/>
      <c r="AG106" s="54" t="s">
        <v>159</v>
      </c>
      <c r="AH106" s="45">
        <f t="shared" si="41"/>
        <v>315.75172300546899</v>
      </c>
      <c r="AI106" s="46">
        <f t="shared" si="42"/>
        <v>7.3430633257086013</v>
      </c>
      <c r="AJ106" s="47">
        <f t="shared" si="36"/>
        <v>4.8020574540415071</v>
      </c>
      <c r="AK106" s="46">
        <f t="shared" si="37"/>
        <v>12.145120779750108</v>
      </c>
    </row>
    <row r="107" spans="2:38" x14ac:dyDescent="0.25">
      <c r="B107" s="43"/>
      <c r="C107" s="54" t="s">
        <v>160</v>
      </c>
      <c r="D107" s="45"/>
      <c r="E107" s="46"/>
      <c r="F107" s="47"/>
      <c r="G107" s="46"/>
      <c r="I107" s="43"/>
      <c r="J107" s="54" t="s">
        <v>160</v>
      </c>
      <c r="K107" s="45"/>
      <c r="L107" s="46"/>
      <c r="M107" s="47"/>
      <c r="N107" s="58"/>
      <c r="R107" s="43"/>
      <c r="S107" s="54" t="s">
        <v>160</v>
      </c>
      <c r="T107" s="45">
        <f t="shared" si="43"/>
        <v>167.66790642838396</v>
      </c>
      <c r="U107" s="46">
        <f t="shared" si="38"/>
        <v>9.3148836904657735</v>
      </c>
      <c r="V107" s="47">
        <f t="shared" si="44"/>
        <v>2.5499494102650062</v>
      </c>
      <c r="W107" s="46">
        <f t="shared" si="45"/>
        <v>11.864833100730779</v>
      </c>
      <c r="Y107" s="43"/>
      <c r="Z107" s="54" t="s">
        <v>160</v>
      </c>
      <c r="AA107" s="45">
        <f t="shared" si="39"/>
        <v>252.91861602125553</v>
      </c>
      <c r="AB107" s="46">
        <f t="shared" si="40"/>
        <v>8.4306205340419353</v>
      </c>
      <c r="AC107" s="47">
        <f t="shared" si="34"/>
        <v>3.8464706186565945</v>
      </c>
      <c r="AD107" s="46">
        <f t="shared" si="35"/>
        <v>12.27709115269853</v>
      </c>
      <c r="AF107" s="43"/>
      <c r="AG107" s="54" t="s">
        <v>160</v>
      </c>
      <c r="AH107" s="45">
        <f t="shared" si="41"/>
        <v>308.40865967976038</v>
      </c>
      <c r="AI107" s="46">
        <f t="shared" si="42"/>
        <v>7.3430633257086013</v>
      </c>
      <c r="AJ107" s="47">
        <f t="shared" si="36"/>
        <v>4.6903816992963554</v>
      </c>
      <c r="AK107" s="46">
        <f t="shared" si="37"/>
        <v>12.033445025004957</v>
      </c>
    </row>
    <row r="108" spans="2:38" x14ac:dyDescent="0.25">
      <c r="B108" s="43"/>
      <c r="C108" s="54" t="s">
        <v>161</v>
      </c>
      <c r="D108" s="45"/>
      <c r="E108" s="46"/>
      <c r="F108" s="47"/>
      <c r="G108" s="46"/>
      <c r="I108" s="43"/>
      <c r="J108" s="54" t="s">
        <v>161</v>
      </c>
      <c r="K108" s="45"/>
      <c r="L108" s="46"/>
      <c r="M108" s="47"/>
      <c r="N108" s="58"/>
      <c r="R108" s="43"/>
      <c r="S108" s="54" t="s">
        <v>161</v>
      </c>
      <c r="T108" s="45">
        <f t="shared" si="43"/>
        <v>158.3530227379182</v>
      </c>
      <c r="U108" s="46">
        <f t="shared" si="38"/>
        <v>9.3148836904657735</v>
      </c>
      <c r="V108" s="47">
        <f t="shared" si="44"/>
        <v>2.4082855541391726</v>
      </c>
      <c r="W108" s="46">
        <f t="shared" si="45"/>
        <v>11.723169244604946</v>
      </c>
      <c r="Y108" s="43"/>
      <c r="Z108" s="54" t="s">
        <v>161</v>
      </c>
      <c r="AA108" s="45">
        <f t="shared" si="39"/>
        <v>244.4879954872136</v>
      </c>
      <c r="AB108" s="46">
        <f t="shared" si="40"/>
        <v>8.4306205340419353</v>
      </c>
      <c r="AC108" s="47">
        <f t="shared" si="34"/>
        <v>3.71825493136804</v>
      </c>
      <c r="AD108" s="46">
        <f t="shared" si="35"/>
        <v>12.148875465409976</v>
      </c>
      <c r="AF108" s="43"/>
      <c r="AG108" s="54" t="s">
        <v>161</v>
      </c>
      <c r="AH108" s="45">
        <f t="shared" si="41"/>
        <v>301.06559635405176</v>
      </c>
      <c r="AI108" s="46">
        <f t="shared" si="42"/>
        <v>7.3430633257086013</v>
      </c>
      <c r="AJ108" s="47">
        <f t="shared" si="36"/>
        <v>4.5787059445512037</v>
      </c>
      <c r="AK108" s="46">
        <f t="shared" si="37"/>
        <v>11.921769270259805</v>
      </c>
    </row>
    <row r="109" spans="2:38" x14ac:dyDescent="0.25">
      <c r="B109" s="43"/>
      <c r="C109" s="54" t="s">
        <v>162</v>
      </c>
      <c r="D109" s="45"/>
      <c r="E109" s="46"/>
      <c r="F109" s="47"/>
      <c r="G109" s="46"/>
      <c r="I109" s="43"/>
      <c r="J109" s="54" t="s">
        <v>162</v>
      </c>
      <c r="K109" s="45"/>
      <c r="L109" s="46"/>
      <c r="M109" s="47"/>
      <c r="N109" s="58"/>
      <c r="R109" s="43"/>
      <c r="S109" s="54" t="s">
        <v>162</v>
      </c>
      <c r="T109" s="45">
        <f t="shared" si="43"/>
        <v>149.03813904745243</v>
      </c>
      <c r="U109" s="46">
        <f t="shared" si="38"/>
        <v>9.3148836904657735</v>
      </c>
      <c r="V109" s="47">
        <f t="shared" si="44"/>
        <v>2.2666216980133389</v>
      </c>
      <c r="W109" s="46">
        <f t="shared" si="45"/>
        <v>11.581505388479112</v>
      </c>
      <c r="Y109" s="43"/>
      <c r="Z109" s="54" t="s">
        <v>162</v>
      </c>
      <c r="AA109" s="45">
        <f t="shared" si="39"/>
        <v>236.05737495317166</v>
      </c>
      <c r="AB109" s="46">
        <f t="shared" si="40"/>
        <v>8.4306205340419353</v>
      </c>
      <c r="AC109" s="47">
        <f t="shared" si="34"/>
        <v>3.5900392440794859</v>
      </c>
      <c r="AD109" s="46">
        <f t="shared" si="35"/>
        <v>12.020659778121422</v>
      </c>
      <c r="AF109" s="43"/>
      <c r="AG109" s="54" t="s">
        <v>162</v>
      </c>
      <c r="AH109" s="45">
        <f t="shared" si="41"/>
        <v>293.72253302834315</v>
      </c>
      <c r="AI109" s="46">
        <f t="shared" si="42"/>
        <v>7.3430633257086013</v>
      </c>
      <c r="AJ109" s="47">
        <f t="shared" si="36"/>
        <v>4.467030189806052</v>
      </c>
      <c r="AK109" s="46">
        <f t="shared" si="37"/>
        <v>11.810093515514653</v>
      </c>
    </row>
    <row r="110" spans="2:38" x14ac:dyDescent="0.25">
      <c r="B110" s="43"/>
      <c r="C110" s="54" t="s">
        <v>163</v>
      </c>
      <c r="D110" s="45"/>
      <c r="E110" s="46"/>
      <c r="F110" s="47"/>
      <c r="G110" s="46"/>
      <c r="I110" s="43"/>
      <c r="J110" s="54" t="s">
        <v>163</v>
      </c>
      <c r="K110" s="45"/>
      <c r="L110" s="46"/>
      <c r="M110" s="47"/>
      <c r="N110" s="58"/>
      <c r="R110" s="43"/>
      <c r="S110" s="54" t="s">
        <v>163</v>
      </c>
      <c r="T110" s="45">
        <f t="shared" si="43"/>
        <v>139.72325535698667</v>
      </c>
      <c r="U110" s="46">
        <f t="shared" si="38"/>
        <v>9.3148836904657735</v>
      </c>
      <c r="V110" s="47">
        <f t="shared" si="44"/>
        <v>2.1249578418875057</v>
      </c>
      <c r="W110" s="46">
        <f t="shared" si="45"/>
        <v>11.439841532353279</v>
      </c>
      <c r="Y110" s="43"/>
      <c r="Z110" s="54" t="s">
        <v>163</v>
      </c>
      <c r="AA110" s="45">
        <f t="shared" si="39"/>
        <v>227.62675441912972</v>
      </c>
      <c r="AB110" s="46">
        <f t="shared" si="40"/>
        <v>8.4306205340419353</v>
      </c>
      <c r="AC110" s="47">
        <f t="shared" si="34"/>
        <v>3.461823556790931</v>
      </c>
      <c r="AD110" s="46">
        <f t="shared" si="35"/>
        <v>11.892444090832866</v>
      </c>
      <c r="AF110" s="43"/>
      <c r="AG110" s="54" t="s">
        <v>163</v>
      </c>
      <c r="AH110" s="45">
        <f t="shared" si="41"/>
        <v>286.37946970263454</v>
      </c>
      <c r="AI110" s="46">
        <f t="shared" si="42"/>
        <v>7.3430633257086013</v>
      </c>
      <c r="AJ110" s="47">
        <f t="shared" si="36"/>
        <v>4.3553544350609004</v>
      </c>
      <c r="AK110" s="46">
        <f t="shared" si="37"/>
        <v>11.698417760769502</v>
      </c>
    </row>
    <row r="111" spans="2:38" x14ac:dyDescent="0.25">
      <c r="B111" s="43"/>
      <c r="C111" s="54" t="s">
        <v>164</v>
      </c>
      <c r="D111" s="45"/>
      <c r="E111" s="46"/>
      <c r="F111" s="47"/>
      <c r="G111" s="46"/>
      <c r="I111" s="43"/>
      <c r="J111" s="54" t="s">
        <v>164</v>
      </c>
      <c r="K111" s="45"/>
      <c r="L111" s="46"/>
      <c r="M111" s="47"/>
      <c r="N111" s="58"/>
      <c r="R111" s="43"/>
      <c r="S111" s="54" t="s">
        <v>164</v>
      </c>
      <c r="T111" s="45">
        <f t="shared" si="43"/>
        <v>130.40837166652091</v>
      </c>
      <c r="U111" s="46">
        <f t="shared" si="38"/>
        <v>9.3148836904657735</v>
      </c>
      <c r="V111" s="47">
        <f t="shared" si="44"/>
        <v>1.983293985761672</v>
      </c>
      <c r="W111" s="46">
        <f t="shared" si="45"/>
        <v>11.298177676227446</v>
      </c>
      <c r="Y111" s="43"/>
      <c r="Z111" s="54" t="s">
        <v>164</v>
      </c>
      <c r="AA111" s="45">
        <f t="shared" si="39"/>
        <v>219.19613388508779</v>
      </c>
      <c r="AB111" s="46">
        <f t="shared" si="40"/>
        <v>8.4306205340419353</v>
      </c>
      <c r="AC111" s="47">
        <f t="shared" si="34"/>
        <v>3.3336078695023765</v>
      </c>
      <c r="AD111" s="46">
        <f t="shared" si="35"/>
        <v>11.764228403544312</v>
      </c>
      <c r="AF111" s="43"/>
      <c r="AG111" s="54" t="s">
        <v>164</v>
      </c>
      <c r="AH111" s="45">
        <f t="shared" si="41"/>
        <v>279.03640637692592</v>
      </c>
      <c r="AI111" s="46">
        <f t="shared" si="42"/>
        <v>7.3430633257086013</v>
      </c>
      <c r="AJ111" s="47">
        <f t="shared" si="36"/>
        <v>4.2436786803157487</v>
      </c>
      <c r="AK111" s="46">
        <f t="shared" si="37"/>
        <v>11.58674200602435</v>
      </c>
    </row>
    <row r="112" spans="2:38" x14ac:dyDescent="0.25">
      <c r="B112" s="43"/>
      <c r="C112" s="54" t="s">
        <v>165</v>
      </c>
      <c r="D112" s="45"/>
      <c r="E112" s="46"/>
      <c r="F112" s="47"/>
      <c r="G112" s="46"/>
      <c r="H112" s="15">
        <f>SUM(F101:F112)</f>
        <v>0</v>
      </c>
      <c r="I112" s="43"/>
      <c r="J112" s="54" t="s">
        <v>165</v>
      </c>
      <c r="K112" s="45"/>
      <c r="L112" s="46"/>
      <c r="M112" s="47"/>
      <c r="N112" s="58"/>
      <c r="O112" s="15">
        <f>SUM(M101:M112)</f>
        <v>0</v>
      </c>
      <c r="R112" s="43"/>
      <c r="S112" s="54" t="s">
        <v>165</v>
      </c>
      <c r="T112" s="45">
        <f t="shared" si="43"/>
        <v>121.09348797605513</v>
      </c>
      <c r="U112" s="46">
        <f t="shared" si="38"/>
        <v>9.3148836904657735</v>
      </c>
      <c r="V112" s="47">
        <f t="shared" si="44"/>
        <v>1.8416301296358384</v>
      </c>
      <c r="W112" s="46">
        <f t="shared" si="45"/>
        <v>11.156513820101612</v>
      </c>
      <c r="X112" s="15">
        <f>SUM(V101:V112)</f>
        <v>31.449376059935073</v>
      </c>
      <c r="Y112" s="43"/>
      <c r="Z112" s="54" t="s">
        <v>165</v>
      </c>
      <c r="AA112" s="45">
        <f t="shared" si="39"/>
        <v>210.76551335104585</v>
      </c>
      <c r="AB112" s="46">
        <f t="shared" si="40"/>
        <v>8.4306205340419353</v>
      </c>
      <c r="AC112" s="47">
        <f t="shared" si="34"/>
        <v>3.2053921822138225</v>
      </c>
      <c r="AD112" s="46">
        <f t="shared" si="35"/>
        <v>11.636012716255758</v>
      </c>
      <c r="AE112" s="15">
        <f>SUM(AC101:AC112)</f>
        <v>46.926941547610461</v>
      </c>
      <c r="AF112" s="43"/>
      <c r="AG112" s="54" t="s">
        <v>165</v>
      </c>
      <c r="AH112" s="45">
        <f t="shared" si="41"/>
        <v>271.69334305121731</v>
      </c>
      <c r="AI112" s="46">
        <f t="shared" si="42"/>
        <v>7.3430633257086013</v>
      </c>
      <c r="AJ112" s="47">
        <f t="shared" si="36"/>
        <v>4.132002925570597</v>
      </c>
      <c r="AK112" s="46">
        <f t="shared" si="37"/>
        <v>11.475066251279198</v>
      </c>
      <c r="AL112" s="15">
        <f>SUM(AJ101:AJ112)</f>
        <v>56.954634920027175</v>
      </c>
    </row>
    <row r="113" spans="2:38" x14ac:dyDescent="0.25">
      <c r="B113" s="43">
        <f>B101+1</f>
        <v>2036</v>
      </c>
      <c r="C113" s="52" t="s">
        <v>154</v>
      </c>
      <c r="D113" s="45"/>
      <c r="E113" s="46"/>
      <c r="F113" s="47"/>
      <c r="G113" s="46"/>
      <c r="I113" s="43">
        <f>I101+1</f>
        <v>2036</v>
      </c>
      <c r="J113" s="52" t="s">
        <v>154</v>
      </c>
      <c r="K113" s="45"/>
      <c r="L113" s="46"/>
      <c r="M113" s="47"/>
      <c r="N113" s="58"/>
      <c r="R113" s="43">
        <f>R101+1</f>
        <v>2036</v>
      </c>
      <c r="S113" s="52" t="s">
        <v>154</v>
      </c>
      <c r="T113" s="45">
        <f t="shared" si="43"/>
        <v>111.77860428558935</v>
      </c>
      <c r="U113" s="46">
        <f t="shared" si="38"/>
        <v>9.3148836904657735</v>
      </c>
      <c r="V113" s="47">
        <f t="shared" si="44"/>
        <v>1.6999662735100047</v>
      </c>
      <c r="W113" s="46">
        <f t="shared" si="45"/>
        <v>11.014849963975777</v>
      </c>
      <c r="Y113" s="43">
        <f>Y101+1</f>
        <v>2036</v>
      </c>
      <c r="Z113" s="52" t="s">
        <v>154</v>
      </c>
      <c r="AA113" s="45">
        <f t="shared" si="39"/>
        <v>202.33489281700392</v>
      </c>
      <c r="AB113" s="46">
        <f t="shared" si="40"/>
        <v>8.4306205340419353</v>
      </c>
      <c r="AC113" s="47">
        <f t="shared" si="34"/>
        <v>3.077176494925268</v>
      </c>
      <c r="AD113" s="46">
        <f t="shared" si="35"/>
        <v>11.507797028967204</v>
      </c>
      <c r="AF113" s="43">
        <f>AF101+1</f>
        <v>2036</v>
      </c>
      <c r="AG113" s="52" t="s">
        <v>154</v>
      </c>
      <c r="AH113" s="45">
        <f t="shared" ref="AH113:AH148" si="46">AH112-AI113</f>
        <v>264.3502797255087</v>
      </c>
      <c r="AI113" s="46">
        <f t="shared" si="42"/>
        <v>7.3430633257086013</v>
      </c>
      <c r="AJ113" s="47">
        <f t="shared" ref="AJ113:AJ148" si="47">AH113*$C$2/12</f>
        <v>4.0203271708254444</v>
      </c>
      <c r="AK113" s="46">
        <f t="shared" ref="AK113:AK148" si="48">AI113+AJ113</f>
        <v>11.363390496534045</v>
      </c>
    </row>
    <row r="114" spans="2:38" x14ac:dyDescent="0.25">
      <c r="B114" s="53"/>
      <c r="C114" s="54" t="s">
        <v>155</v>
      </c>
      <c r="D114" s="45"/>
      <c r="E114" s="46"/>
      <c r="F114" s="47"/>
      <c r="G114" s="46"/>
      <c r="I114" s="53"/>
      <c r="J114" s="54" t="s">
        <v>155</v>
      </c>
      <c r="K114" s="45"/>
      <c r="L114" s="46"/>
      <c r="M114" s="47"/>
      <c r="N114" s="58"/>
      <c r="R114" s="53"/>
      <c r="S114" s="54" t="s">
        <v>155</v>
      </c>
      <c r="T114" s="45">
        <f t="shared" si="43"/>
        <v>102.46372059512358</v>
      </c>
      <c r="U114" s="46">
        <f t="shared" si="38"/>
        <v>9.3148836904657735</v>
      </c>
      <c r="V114" s="47">
        <f t="shared" si="44"/>
        <v>1.5583024173841711</v>
      </c>
      <c r="W114" s="46">
        <f t="shared" si="45"/>
        <v>10.873186107849945</v>
      </c>
      <c r="Y114" s="53"/>
      <c r="Z114" s="54" t="s">
        <v>155</v>
      </c>
      <c r="AA114" s="45">
        <f t="shared" si="39"/>
        <v>193.90427228296198</v>
      </c>
      <c r="AB114" s="46">
        <f t="shared" si="40"/>
        <v>8.4306205340419353</v>
      </c>
      <c r="AC114" s="47">
        <f t="shared" si="34"/>
        <v>2.9489608076367131</v>
      </c>
      <c r="AD114" s="46">
        <f t="shared" si="35"/>
        <v>11.379581341678648</v>
      </c>
      <c r="AF114" s="53"/>
      <c r="AG114" s="54" t="s">
        <v>155</v>
      </c>
      <c r="AH114" s="45">
        <f t="shared" si="46"/>
        <v>257.00721639980009</v>
      </c>
      <c r="AI114" s="46">
        <f t="shared" si="42"/>
        <v>7.3430633257086013</v>
      </c>
      <c r="AJ114" s="47">
        <f t="shared" si="47"/>
        <v>3.9086514160802928</v>
      </c>
      <c r="AK114" s="46">
        <f t="shared" si="48"/>
        <v>11.251714741788895</v>
      </c>
    </row>
    <row r="115" spans="2:38" x14ac:dyDescent="0.25">
      <c r="B115" s="43"/>
      <c r="C115" s="54" t="s">
        <v>156</v>
      </c>
      <c r="D115" s="45"/>
      <c r="E115" s="46"/>
      <c r="F115" s="47"/>
      <c r="G115" s="46"/>
      <c r="I115" s="43"/>
      <c r="J115" s="54" t="s">
        <v>156</v>
      </c>
      <c r="K115" s="45"/>
      <c r="L115" s="46"/>
      <c r="M115" s="47"/>
      <c r="N115" s="58"/>
      <c r="R115" s="43"/>
      <c r="S115" s="54" t="s">
        <v>156</v>
      </c>
      <c r="T115" s="45">
        <f t="shared" si="43"/>
        <v>93.148836904657799</v>
      </c>
      <c r="U115" s="46">
        <f t="shared" si="38"/>
        <v>9.3148836904657735</v>
      </c>
      <c r="V115" s="47">
        <f t="shared" si="44"/>
        <v>1.4166385612583374</v>
      </c>
      <c r="W115" s="46">
        <f t="shared" si="45"/>
        <v>10.731522251724112</v>
      </c>
      <c r="Y115" s="43"/>
      <c r="Z115" s="54" t="s">
        <v>156</v>
      </c>
      <c r="AA115" s="45">
        <f t="shared" si="39"/>
        <v>185.47365174892005</v>
      </c>
      <c r="AB115" s="46">
        <f t="shared" si="40"/>
        <v>8.4306205340419353</v>
      </c>
      <c r="AC115" s="47">
        <f t="shared" si="34"/>
        <v>2.8207451203481591</v>
      </c>
      <c r="AD115" s="46">
        <f t="shared" si="35"/>
        <v>11.251365654390094</v>
      </c>
      <c r="AF115" s="43"/>
      <c r="AG115" s="54" t="s">
        <v>156</v>
      </c>
      <c r="AH115" s="45">
        <f t="shared" si="46"/>
        <v>249.66415307409147</v>
      </c>
      <c r="AI115" s="46">
        <f t="shared" si="42"/>
        <v>7.3430633257086013</v>
      </c>
      <c r="AJ115" s="47">
        <f t="shared" si="47"/>
        <v>3.7969756613351411</v>
      </c>
      <c r="AK115" s="46">
        <f t="shared" si="48"/>
        <v>11.140038987043742</v>
      </c>
    </row>
    <row r="116" spans="2:38" x14ac:dyDescent="0.25">
      <c r="B116" s="43"/>
      <c r="C116" s="54" t="s">
        <v>157</v>
      </c>
      <c r="D116" s="45"/>
      <c r="E116" s="46"/>
      <c r="F116" s="47"/>
      <c r="G116" s="46"/>
      <c r="I116" s="43"/>
      <c r="J116" s="54" t="s">
        <v>157</v>
      </c>
      <c r="K116" s="45"/>
      <c r="L116" s="46"/>
      <c r="M116" s="47"/>
      <c r="N116" s="58"/>
      <c r="R116" s="43"/>
      <c r="S116" s="54" t="s">
        <v>157</v>
      </c>
      <c r="T116" s="45">
        <f t="shared" si="43"/>
        <v>83.833953214192022</v>
      </c>
      <c r="U116" s="46">
        <f t="shared" si="38"/>
        <v>9.3148836904657735</v>
      </c>
      <c r="V116" s="47">
        <f t="shared" si="44"/>
        <v>1.2749747051325035</v>
      </c>
      <c r="W116" s="46">
        <f t="shared" si="45"/>
        <v>10.589858395598277</v>
      </c>
      <c r="Y116" s="43"/>
      <c r="Z116" s="54" t="s">
        <v>157</v>
      </c>
      <c r="AA116" s="45">
        <f t="shared" si="39"/>
        <v>177.04303121487811</v>
      </c>
      <c r="AB116" s="46">
        <f t="shared" si="40"/>
        <v>8.4306205340419353</v>
      </c>
      <c r="AC116" s="47">
        <f t="shared" si="34"/>
        <v>2.6925294330596046</v>
      </c>
      <c r="AD116" s="46">
        <f t="shared" si="35"/>
        <v>11.12314996710154</v>
      </c>
      <c r="AF116" s="43"/>
      <c r="AG116" s="54" t="s">
        <v>157</v>
      </c>
      <c r="AH116" s="45">
        <f t="shared" si="46"/>
        <v>242.32108974838286</v>
      </c>
      <c r="AI116" s="46">
        <f t="shared" si="42"/>
        <v>7.3430633257086013</v>
      </c>
      <c r="AJ116" s="47">
        <f t="shared" si="47"/>
        <v>3.6852999065899894</v>
      </c>
      <c r="AK116" s="46">
        <f t="shared" si="48"/>
        <v>11.028363232298592</v>
      </c>
    </row>
    <row r="117" spans="2:38" x14ac:dyDescent="0.25">
      <c r="B117" s="43"/>
      <c r="C117" s="54" t="s">
        <v>158</v>
      </c>
      <c r="D117" s="45"/>
      <c r="E117" s="46"/>
      <c r="F117" s="47"/>
      <c r="G117" s="46"/>
      <c r="I117" s="43"/>
      <c r="J117" s="54" t="s">
        <v>158</v>
      </c>
      <c r="K117" s="45"/>
      <c r="L117" s="46"/>
      <c r="M117" s="47"/>
      <c r="N117" s="58"/>
      <c r="R117" s="43"/>
      <c r="S117" s="54" t="s">
        <v>158</v>
      </c>
      <c r="T117" s="45">
        <f t="shared" si="43"/>
        <v>74.519069523726245</v>
      </c>
      <c r="U117" s="46">
        <f t="shared" si="38"/>
        <v>9.3148836904657735</v>
      </c>
      <c r="V117" s="47">
        <f t="shared" si="44"/>
        <v>1.1333108490066699</v>
      </c>
      <c r="W117" s="46">
        <f t="shared" si="45"/>
        <v>10.448194539472443</v>
      </c>
      <c r="Y117" s="43"/>
      <c r="Z117" s="54" t="s">
        <v>158</v>
      </c>
      <c r="AA117" s="45">
        <f t="shared" si="39"/>
        <v>168.61241068083618</v>
      </c>
      <c r="AB117" s="46">
        <f t="shared" si="40"/>
        <v>8.4306205340419353</v>
      </c>
      <c r="AC117" s="47">
        <f t="shared" si="34"/>
        <v>2.5643137457710501</v>
      </c>
      <c r="AD117" s="46">
        <f t="shared" si="35"/>
        <v>10.994934279812986</v>
      </c>
      <c r="AF117" s="43"/>
      <c r="AG117" s="54" t="s">
        <v>158</v>
      </c>
      <c r="AH117" s="45">
        <f t="shared" si="46"/>
        <v>234.97802642267425</v>
      </c>
      <c r="AI117" s="46">
        <f t="shared" si="42"/>
        <v>7.3430633257086013</v>
      </c>
      <c r="AJ117" s="47">
        <f t="shared" si="47"/>
        <v>3.5736241518448373</v>
      </c>
      <c r="AK117" s="46">
        <f t="shared" si="48"/>
        <v>10.916687477553438</v>
      </c>
    </row>
    <row r="118" spans="2:38" x14ac:dyDescent="0.25">
      <c r="B118" s="43"/>
      <c r="C118" s="54" t="s">
        <v>159</v>
      </c>
      <c r="D118" s="45"/>
      <c r="E118" s="46"/>
      <c r="F118" s="47"/>
      <c r="G118" s="46"/>
      <c r="I118" s="43"/>
      <c r="J118" s="54" t="s">
        <v>159</v>
      </c>
      <c r="K118" s="45"/>
      <c r="L118" s="46"/>
      <c r="M118" s="47"/>
      <c r="N118" s="58"/>
      <c r="R118" s="43"/>
      <c r="S118" s="54" t="s">
        <v>159</v>
      </c>
      <c r="T118" s="45">
        <f t="shared" si="43"/>
        <v>65.204185833260468</v>
      </c>
      <c r="U118" s="46">
        <f t="shared" si="38"/>
        <v>9.3148836904657735</v>
      </c>
      <c r="V118" s="47">
        <f t="shared" si="44"/>
        <v>0.99164699288083635</v>
      </c>
      <c r="W118" s="46">
        <f t="shared" si="45"/>
        <v>10.30653068334661</v>
      </c>
      <c r="Y118" s="43"/>
      <c r="Z118" s="54" t="s">
        <v>159</v>
      </c>
      <c r="AA118" s="45">
        <f t="shared" si="39"/>
        <v>160.18179014679424</v>
      </c>
      <c r="AB118" s="46">
        <f t="shared" si="40"/>
        <v>8.4306205340419353</v>
      </c>
      <c r="AC118" s="47">
        <f t="shared" si="34"/>
        <v>2.4360980584824956</v>
      </c>
      <c r="AD118" s="46">
        <f t="shared" si="35"/>
        <v>10.866718592524432</v>
      </c>
      <c r="AF118" s="43"/>
      <c r="AG118" s="54" t="s">
        <v>159</v>
      </c>
      <c r="AH118" s="45">
        <f t="shared" si="46"/>
        <v>227.63496309696563</v>
      </c>
      <c r="AI118" s="46">
        <f t="shared" si="42"/>
        <v>7.3430633257086013</v>
      </c>
      <c r="AJ118" s="47">
        <f t="shared" si="47"/>
        <v>3.4619483970996856</v>
      </c>
      <c r="AK118" s="46">
        <f t="shared" si="48"/>
        <v>10.805011722808286</v>
      </c>
    </row>
    <row r="119" spans="2:38" x14ac:dyDescent="0.25">
      <c r="B119" s="43"/>
      <c r="C119" s="54" t="s">
        <v>160</v>
      </c>
      <c r="D119" s="45"/>
      <c r="E119" s="46"/>
      <c r="F119" s="47"/>
      <c r="G119" s="46"/>
      <c r="I119" s="43"/>
      <c r="J119" s="54" t="s">
        <v>160</v>
      </c>
      <c r="K119" s="45"/>
      <c r="L119" s="46"/>
      <c r="M119" s="47"/>
      <c r="N119" s="58"/>
      <c r="R119" s="43"/>
      <c r="S119" s="54" t="s">
        <v>160</v>
      </c>
      <c r="T119" s="45">
        <f t="shared" si="43"/>
        <v>55.889302142794691</v>
      </c>
      <c r="U119" s="46">
        <f t="shared" si="38"/>
        <v>9.3148836904657735</v>
      </c>
      <c r="V119" s="47">
        <f t="shared" si="44"/>
        <v>0.84998313675500248</v>
      </c>
      <c r="W119" s="46">
        <f t="shared" si="45"/>
        <v>10.164866827220775</v>
      </c>
      <c r="Y119" s="43"/>
      <c r="Z119" s="54" t="s">
        <v>160</v>
      </c>
      <c r="AA119" s="45">
        <f t="shared" si="39"/>
        <v>151.75116961275231</v>
      </c>
      <c r="AB119" s="46">
        <f t="shared" si="40"/>
        <v>8.4306205340419353</v>
      </c>
      <c r="AC119" s="47">
        <f t="shared" si="34"/>
        <v>2.3078823711939411</v>
      </c>
      <c r="AD119" s="46">
        <f t="shared" si="35"/>
        <v>10.738502905235876</v>
      </c>
      <c r="AF119" s="43"/>
      <c r="AG119" s="54" t="s">
        <v>160</v>
      </c>
      <c r="AH119" s="45">
        <f t="shared" si="46"/>
        <v>220.29189977125702</v>
      </c>
      <c r="AI119" s="46">
        <f t="shared" si="42"/>
        <v>7.3430633257086013</v>
      </c>
      <c r="AJ119" s="47">
        <f t="shared" si="47"/>
        <v>3.3502726423545339</v>
      </c>
      <c r="AK119" s="46">
        <f t="shared" si="48"/>
        <v>10.693335968063135</v>
      </c>
    </row>
    <row r="120" spans="2:38" x14ac:dyDescent="0.25">
      <c r="B120" s="43"/>
      <c r="C120" s="54" t="s">
        <v>161</v>
      </c>
      <c r="D120" s="45"/>
      <c r="E120" s="46"/>
      <c r="F120" s="47"/>
      <c r="G120" s="46"/>
      <c r="I120" s="43"/>
      <c r="J120" s="54" t="s">
        <v>161</v>
      </c>
      <c r="K120" s="45"/>
      <c r="L120" s="46"/>
      <c r="M120" s="47"/>
      <c r="N120" s="58"/>
      <c r="R120" s="43"/>
      <c r="S120" s="54" t="s">
        <v>161</v>
      </c>
      <c r="T120" s="45">
        <f t="shared" si="43"/>
        <v>46.574418452328914</v>
      </c>
      <c r="U120" s="46">
        <f t="shared" si="38"/>
        <v>9.3148836904657735</v>
      </c>
      <c r="V120" s="47">
        <f t="shared" si="44"/>
        <v>0.70831928062916882</v>
      </c>
      <c r="W120" s="46">
        <f t="shared" si="45"/>
        <v>10.023202971094943</v>
      </c>
      <c r="Y120" s="43"/>
      <c r="Z120" s="54" t="s">
        <v>161</v>
      </c>
      <c r="AA120" s="45">
        <f t="shared" si="39"/>
        <v>143.32054907871037</v>
      </c>
      <c r="AB120" s="46">
        <f t="shared" si="40"/>
        <v>8.4306205340419353</v>
      </c>
      <c r="AC120" s="47">
        <f t="shared" si="34"/>
        <v>2.1796666839053871</v>
      </c>
      <c r="AD120" s="46">
        <f t="shared" si="35"/>
        <v>10.610287217947322</v>
      </c>
      <c r="AF120" s="43"/>
      <c r="AG120" s="54" t="s">
        <v>161</v>
      </c>
      <c r="AH120" s="45">
        <f t="shared" si="46"/>
        <v>212.94883644554841</v>
      </c>
      <c r="AI120" s="46">
        <f t="shared" si="42"/>
        <v>7.3430633257086013</v>
      </c>
      <c r="AJ120" s="47">
        <f t="shared" si="47"/>
        <v>3.2385968876093822</v>
      </c>
      <c r="AK120" s="46">
        <f t="shared" si="48"/>
        <v>10.581660213317983</v>
      </c>
    </row>
    <row r="121" spans="2:38" x14ac:dyDescent="0.25">
      <c r="B121" s="43"/>
      <c r="C121" s="54" t="s">
        <v>162</v>
      </c>
      <c r="D121" s="45"/>
      <c r="E121" s="46"/>
      <c r="F121" s="47"/>
      <c r="G121" s="46"/>
      <c r="I121" s="43"/>
      <c r="J121" s="54" t="s">
        <v>162</v>
      </c>
      <c r="K121" s="45"/>
      <c r="L121" s="46"/>
      <c r="M121" s="47"/>
      <c r="N121" s="58"/>
      <c r="R121" s="43"/>
      <c r="S121" s="54" t="s">
        <v>162</v>
      </c>
      <c r="T121" s="45">
        <f t="shared" si="43"/>
        <v>37.259534761863137</v>
      </c>
      <c r="U121" s="46">
        <f t="shared" si="38"/>
        <v>9.3148836904657735</v>
      </c>
      <c r="V121" s="47">
        <f t="shared" si="44"/>
        <v>0.56665542450333517</v>
      </c>
      <c r="W121" s="46">
        <f t="shared" si="45"/>
        <v>9.8815391149691081</v>
      </c>
      <c r="Y121" s="43"/>
      <c r="Z121" s="54" t="s">
        <v>162</v>
      </c>
      <c r="AA121" s="45">
        <f t="shared" si="39"/>
        <v>134.88992854466844</v>
      </c>
      <c r="AB121" s="46">
        <f t="shared" si="40"/>
        <v>8.4306205340419353</v>
      </c>
      <c r="AC121" s="47">
        <f t="shared" si="34"/>
        <v>2.0514509966168322</v>
      </c>
      <c r="AD121" s="46">
        <f t="shared" si="35"/>
        <v>10.482071530658768</v>
      </c>
      <c r="AF121" s="43"/>
      <c r="AG121" s="54" t="s">
        <v>162</v>
      </c>
      <c r="AH121" s="45">
        <f t="shared" si="46"/>
        <v>205.6057731198398</v>
      </c>
      <c r="AI121" s="46">
        <f t="shared" si="42"/>
        <v>7.3430633257086013</v>
      </c>
      <c r="AJ121" s="47">
        <f t="shared" si="47"/>
        <v>3.1269211328642306</v>
      </c>
      <c r="AK121" s="46">
        <f t="shared" si="48"/>
        <v>10.469984458572831</v>
      </c>
    </row>
    <row r="122" spans="2:38" x14ac:dyDescent="0.25">
      <c r="B122" s="43"/>
      <c r="C122" s="54" t="s">
        <v>163</v>
      </c>
      <c r="D122" s="45"/>
      <c r="E122" s="46"/>
      <c r="F122" s="47"/>
      <c r="G122" s="46"/>
      <c r="I122" s="43"/>
      <c r="J122" s="54" t="s">
        <v>163</v>
      </c>
      <c r="K122" s="45"/>
      <c r="L122" s="46"/>
      <c r="M122" s="47"/>
      <c r="N122" s="58"/>
      <c r="R122" s="43"/>
      <c r="S122" s="54" t="s">
        <v>163</v>
      </c>
      <c r="T122" s="45">
        <f t="shared" si="43"/>
        <v>27.944651071397363</v>
      </c>
      <c r="U122" s="46">
        <f t="shared" si="38"/>
        <v>9.3148836904657735</v>
      </c>
      <c r="V122" s="47">
        <f t="shared" si="44"/>
        <v>0.42499156837750157</v>
      </c>
      <c r="W122" s="46">
        <f t="shared" si="45"/>
        <v>9.7398752588432753</v>
      </c>
      <c r="Y122" s="43"/>
      <c r="Z122" s="54" t="s">
        <v>163</v>
      </c>
      <c r="AA122" s="45">
        <f t="shared" si="39"/>
        <v>126.4593080106265</v>
      </c>
      <c r="AB122" s="46">
        <f t="shared" si="40"/>
        <v>8.4306205340419353</v>
      </c>
      <c r="AC122" s="47">
        <f t="shared" si="34"/>
        <v>1.9232353093282779</v>
      </c>
      <c r="AD122" s="46">
        <f t="shared" si="35"/>
        <v>10.353855843370214</v>
      </c>
      <c r="AF122" s="43"/>
      <c r="AG122" s="54" t="s">
        <v>163</v>
      </c>
      <c r="AH122" s="45">
        <f t="shared" si="46"/>
        <v>198.26270979413118</v>
      </c>
      <c r="AI122" s="46">
        <f t="shared" si="42"/>
        <v>7.3430633257086013</v>
      </c>
      <c r="AJ122" s="47">
        <f t="shared" si="47"/>
        <v>3.015245378119078</v>
      </c>
      <c r="AK122" s="46">
        <f t="shared" si="48"/>
        <v>10.35830870382768</v>
      </c>
    </row>
    <row r="123" spans="2:38" x14ac:dyDescent="0.25">
      <c r="B123" s="43"/>
      <c r="C123" s="54" t="s">
        <v>164</v>
      </c>
      <c r="D123" s="45"/>
      <c r="E123" s="46"/>
      <c r="F123" s="47"/>
      <c r="G123" s="46"/>
      <c r="I123" s="43"/>
      <c r="J123" s="54" t="s">
        <v>164</v>
      </c>
      <c r="K123" s="45"/>
      <c r="L123" s="46"/>
      <c r="M123" s="47"/>
      <c r="N123" s="58"/>
      <c r="R123" s="43"/>
      <c r="S123" s="54" t="s">
        <v>164</v>
      </c>
      <c r="T123" s="45">
        <f t="shared" si="43"/>
        <v>18.62976738093159</v>
      </c>
      <c r="U123" s="46">
        <f t="shared" si="38"/>
        <v>9.3148836904657735</v>
      </c>
      <c r="V123" s="47">
        <f t="shared" si="44"/>
        <v>0.28332771225166792</v>
      </c>
      <c r="W123" s="46">
        <f t="shared" si="45"/>
        <v>9.5982114027174408</v>
      </c>
      <c r="Y123" s="43"/>
      <c r="Z123" s="54" t="s">
        <v>164</v>
      </c>
      <c r="AA123" s="45">
        <f t="shared" si="39"/>
        <v>118.02868747658457</v>
      </c>
      <c r="AB123" s="46">
        <f t="shared" si="40"/>
        <v>8.4306205340419353</v>
      </c>
      <c r="AC123" s="47">
        <f t="shared" si="34"/>
        <v>1.7950196220397237</v>
      </c>
      <c r="AD123" s="46">
        <f t="shared" si="35"/>
        <v>10.22564015608166</v>
      </c>
      <c r="AF123" s="43"/>
      <c r="AG123" s="54" t="s">
        <v>164</v>
      </c>
      <c r="AH123" s="45">
        <f t="shared" si="46"/>
        <v>190.91964646842257</v>
      </c>
      <c r="AI123" s="46">
        <f t="shared" si="42"/>
        <v>7.3430633257086013</v>
      </c>
      <c r="AJ123" s="47">
        <f t="shared" si="47"/>
        <v>2.9035696233739263</v>
      </c>
      <c r="AK123" s="46">
        <f t="shared" si="48"/>
        <v>10.246632949082528</v>
      </c>
    </row>
    <row r="124" spans="2:38" x14ac:dyDescent="0.25">
      <c r="B124" s="43"/>
      <c r="C124" s="54" t="s">
        <v>165</v>
      </c>
      <c r="D124" s="45"/>
      <c r="E124" s="46"/>
      <c r="F124" s="47"/>
      <c r="G124" s="46"/>
      <c r="H124" s="15">
        <f>SUM(F113:F124)</f>
        <v>0</v>
      </c>
      <c r="I124" s="43"/>
      <c r="J124" s="54" t="s">
        <v>165</v>
      </c>
      <c r="K124" s="45"/>
      <c r="L124" s="46"/>
      <c r="M124" s="47"/>
      <c r="N124" s="58"/>
      <c r="O124" s="15">
        <f>SUM(M113:M124)</f>
        <v>0</v>
      </c>
      <c r="R124" s="43"/>
      <c r="S124" s="54" t="s">
        <v>165</v>
      </c>
      <c r="T124" s="45">
        <f t="shared" si="43"/>
        <v>9.3148836904658161</v>
      </c>
      <c r="U124" s="46">
        <f t="shared" si="38"/>
        <v>9.3148836904657735</v>
      </c>
      <c r="V124" s="47">
        <f t="shared" si="44"/>
        <v>0.14166385612583429</v>
      </c>
      <c r="W124" s="46">
        <f t="shared" si="45"/>
        <v>9.456547546591608</v>
      </c>
      <c r="X124" s="15">
        <f>SUM(V113:V124)</f>
        <v>11.049780777815032</v>
      </c>
      <c r="Y124" s="43"/>
      <c r="Z124" s="54" t="s">
        <v>165</v>
      </c>
      <c r="AA124" s="45">
        <f t="shared" si="39"/>
        <v>109.59806694254263</v>
      </c>
      <c r="AB124" s="46">
        <f t="shared" si="40"/>
        <v>8.4306205340419353</v>
      </c>
      <c r="AC124" s="47">
        <f t="shared" si="34"/>
        <v>1.6668039347511689</v>
      </c>
      <c r="AD124" s="46">
        <f t="shared" si="35"/>
        <v>10.097424468793104</v>
      </c>
      <c r="AE124" s="15">
        <f>SUM(AC113:AC124)</f>
        <v>28.463882578058623</v>
      </c>
      <c r="AF124" s="43"/>
      <c r="AG124" s="54" t="s">
        <v>165</v>
      </c>
      <c r="AH124" s="45">
        <f t="shared" si="46"/>
        <v>183.57658314271396</v>
      </c>
      <c r="AI124" s="46">
        <f t="shared" si="42"/>
        <v>7.3430633257086013</v>
      </c>
      <c r="AJ124" s="47">
        <f t="shared" si="47"/>
        <v>2.7918938686287746</v>
      </c>
      <c r="AK124" s="46">
        <f t="shared" si="48"/>
        <v>10.134957194337376</v>
      </c>
      <c r="AL124" s="15">
        <f>SUM(AJ113:AJ124)</f>
        <v>40.873326236725312</v>
      </c>
    </row>
    <row r="125" spans="2:38" x14ac:dyDescent="0.25">
      <c r="B125" s="43">
        <f>B113+1</f>
        <v>2037</v>
      </c>
      <c r="C125" s="52" t="s">
        <v>154</v>
      </c>
      <c r="D125" s="45"/>
      <c r="E125" s="46"/>
      <c r="F125" s="47"/>
      <c r="G125" s="46"/>
      <c r="I125" s="43">
        <f>I113+1</f>
        <v>2037</v>
      </c>
      <c r="J125" s="52" t="s">
        <v>154</v>
      </c>
      <c r="K125" s="45"/>
      <c r="L125" s="46"/>
      <c r="M125" s="47"/>
      <c r="N125" s="58"/>
      <c r="R125" s="43">
        <f>R113+1</f>
        <v>2037</v>
      </c>
      <c r="S125" s="52" t="s">
        <v>154</v>
      </c>
      <c r="T125" s="45"/>
      <c r="U125" s="46"/>
      <c r="V125" s="47"/>
      <c r="W125" s="46"/>
      <c r="Y125" s="43">
        <f>Y113+1</f>
        <v>2037</v>
      </c>
      <c r="Z125" s="52" t="s">
        <v>154</v>
      </c>
      <c r="AA125" s="45">
        <f t="shared" ref="AA125:AA136" si="49">AA124-AB125</f>
        <v>101.16744640850069</v>
      </c>
      <c r="AB125" s="46">
        <f t="shared" si="40"/>
        <v>8.4306205340419353</v>
      </c>
      <c r="AC125" s="47">
        <f t="shared" ref="AC125:AC136" si="50">AA125*$C$2/12</f>
        <v>1.5385882474626147</v>
      </c>
      <c r="AD125" s="46">
        <f t="shared" ref="AD125:AD136" si="51">AB125+AC125</f>
        <v>9.96920878150455</v>
      </c>
      <c r="AF125" s="43">
        <f>AF113+1</f>
        <v>2037</v>
      </c>
      <c r="AG125" s="52" t="s">
        <v>154</v>
      </c>
      <c r="AH125" s="45">
        <f t="shared" si="46"/>
        <v>176.23351981700534</v>
      </c>
      <c r="AI125" s="46">
        <f t="shared" si="42"/>
        <v>7.3430633257086013</v>
      </c>
      <c r="AJ125" s="47">
        <f t="shared" si="47"/>
        <v>2.680218113883623</v>
      </c>
      <c r="AK125" s="46">
        <f t="shared" si="48"/>
        <v>10.023281439592225</v>
      </c>
    </row>
    <row r="126" spans="2:38" x14ac:dyDescent="0.25">
      <c r="B126" s="53"/>
      <c r="C126" s="54" t="s">
        <v>155</v>
      </c>
      <c r="D126" s="45"/>
      <c r="E126" s="46"/>
      <c r="F126" s="47"/>
      <c r="G126" s="46"/>
      <c r="I126" s="53"/>
      <c r="J126" s="54" t="s">
        <v>155</v>
      </c>
      <c r="K126" s="45"/>
      <c r="L126" s="46"/>
      <c r="M126" s="47"/>
      <c r="N126" s="58"/>
      <c r="R126" s="53"/>
      <c r="S126" s="54" t="s">
        <v>155</v>
      </c>
      <c r="T126" s="45"/>
      <c r="U126" s="46"/>
      <c r="V126" s="47"/>
      <c r="W126" s="46"/>
      <c r="Y126" s="53"/>
      <c r="Z126" s="54" t="s">
        <v>155</v>
      </c>
      <c r="AA126" s="45">
        <f t="shared" si="49"/>
        <v>92.736825874458759</v>
      </c>
      <c r="AB126" s="46">
        <f t="shared" si="40"/>
        <v>8.4306205340419353</v>
      </c>
      <c r="AC126" s="47">
        <f t="shared" si="50"/>
        <v>1.4103725601740604</v>
      </c>
      <c r="AD126" s="46">
        <f t="shared" si="51"/>
        <v>9.840993094215996</v>
      </c>
      <c r="AF126" s="53"/>
      <c r="AG126" s="54" t="s">
        <v>155</v>
      </c>
      <c r="AH126" s="45">
        <f t="shared" si="46"/>
        <v>168.89045649129673</v>
      </c>
      <c r="AI126" s="46">
        <f t="shared" si="42"/>
        <v>7.3430633257086013</v>
      </c>
      <c r="AJ126" s="47">
        <f t="shared" si="47"/>
        <v>2.5685423591384713</v>
      </c>
      <c r="AK126" s="46">
        <f t="shared" si="48"/>
        <v>9.9116056848470731</v>
      </c>
    </row>
    <row r="127" spans="2:38" x14ac:dyDescent="0.25">
      <c r="B127" s="43"/>
      <c r="C127" s="54" t="s">
        <v>156</v>
      </c>
      <c r="D127" s="45"/>
      <c r="E127" s="46"/>
      <c r="F127" s="47"/>
      <c r="G127" s="46"/>
      <c r="I127" s="43"/>
      <c r="J127" s="54" t="s">
        <v>156</v>
      </c>
      <c r="K127" s="45"/>
      <c r="L127" s="46"/>
      <c r="M127" s="47"/>
      <c r="N127" s="58"/>
      <c r="R127" s="43"/>
      <c r="S127" s="54" t="s">
        <v>156</v>
      </c>
      <c r="T127" s="45"/>
      <c r="U127" s="46"/>
      <c r="V127" s="47"/>
      <c r="W127" s="46"/>
      <c r="Y127" s="43"/>
      <c r="Z127" s="54" t="s">
        <v>156</v>
      </c>
      <c r="AA127" s="45">
        <f t="shared" si="49"/>
        <v>84.306205340416824</v>
      </c>
      <c r="AB127" s="46">
        <f t="shared" si="40"/>
        <v>8.4306205340419353</v>
      </c>
      <c r="AC127" s="47">
        <f t="shared" si="50"/>
        <v>1.2821568728855059</v>
      </c>
      <c r="AD127" s="46">
        <f t="shared" si="51"/>
        <v>9.712777406927442</v>
      </c>
      <c r="AF127" s="43"/>
      <c r="AG127" s="54" t="s">
        <v>156</v>
      </c>
      <c r="AH127" s="45">
        <f t="shared" si="46"/>
        <v>161.54739316558812</v>
      </c>
      <c r="AI127" s="46">
        <f t="shared" si="42"/>
        <v>7.3430633257086013</v>
      </c>
      <c r="AJ127" s="47">
        <f t="shared" si="47"/>
        <v>2.4568666043933192</v>
      </c>
      <c r="AK127" s="46">
        <f t="shared" si="48"/>
        <v>9.7999299301019214</v>
      </c>
    </row>
    <row r="128" spans="2:38" x14ac:dyDescent="0.25">
      <c r="B128" s="43"/>
      <c r="C128" s="54" t="s">
        <v>157</v>
      </c>
      <c r="D128" s="45"/>
      <c r="E128" s="46"/>
      <c r="F128" s="47"/>
      <c r="G128" s="46"/>
      <c r="I128" s="43"/>
      <c r="J128" s="54" t="s">
        <v>157</v>
      </c>
      <c r="K128" s="45"/>
      <c r="L128" s="46"/>
      <c r="M128" s="47"/>
      <c r="N128" s="58"/>
      <c r="R128" s="43"/>
      <c r="S128" s="54" t="s">
        <v>157</v>
      </c>
      <c r="T128" s="45"/>
      <c r="U128" s="46"/>
      <c r="V128" s="47"/>
      <c r="W128" s="46"/>
      <c r="Y128" s="43"/>
      <c r="Z128" s="54" t="s">
        <v>157</v>
      </c>
      <c r="AA128" s="45">
        <f t="shared" si="49"/>
        <v>75.875584806374889</v>
      </c>
      <c r="AB128" s="46">
        <f t="shared" si="40"/>
        <v>8.4306205340419353</v>
      </c>
      <c r="AC128" s="47">
        <f t="shared" si="50"/>
        <v>1.1539411855969515</v>
      </c>
      <c r="AD128" s="46">
        <f t="shared" si="51"/>
        <v>9.5845617196388861</v>
      </c>
      <c r="AF128" s="43"/>
      <c r="AG128" s="54" t="s">
        <v>157</v>
      </c>
      <c r="AH128" s="45">
        <f t="shared" si="46"/>
        <v>154.20432983987951</v>
      </c>
      <c r="AI128" s="46">
        <f t="shared" si="42"/>
        <v>7.3430633257086013</v>
      </c>
      <c r="AJ128" s="47">
        <f t="shared" si="47"/>
        <v>2.3451908496481675</v>
      </c>
      <c r="AK128" s="46">
        <f t="shared" si="48"/>
        <v>9.6882541753567679</v>
      </c>
    </row>
    <row r="129" spans="2:38" x14ac:dyDescent="0.25">
      <c r="B129" s="43"/>
      <c r="C129" s="54" t="s">
        <v>158</v>
      </c>
      <c r="D129" s="45"/>
      <c r="E129" s="46"/>
      <c r="F129" s="47"/>
      <c r="G129" s="46"/>
      <c r="I129" s="43"/>
      <c r="J129" s="54" t="s">
        <v>158</v>
      </c>
      <c r="K129" s="45"/>
      <c r="L129" s="46"/>
      <c r="M129" s="47"/>
      <c r="N129" s="58"/>
      <c r="R129" s="43"/>
      <c r="S129" s="54" t="s">
        <v>158</v>
      </c>
      <c r="T129" s="45"/>
      <c r="U129" s="46"/>
      <c r="V129" s="47"/>
      <c r="W129" s="46"/>
      <c r="Y129" s="43"/>
      <c r="Z129" s="54" t="s">
        <v>158</v>
      </c>
      <c r="AA129" s="45">
        <f t="shared" si="49"/>
        <v>67.444964272332953</v>
      </c>
      <c r="AB129" s="46">
        <f t="shared" si="40"/>
        <v>8.4306205340419353</v>
      </c>
      <c r="AC129" s="47">
        <f t="shared" si="50"/>
        <v>1.025725498308397</v>
      </c>
      <c r="AD129" s="46">
        <f t="shared" si="51"/>
        <v>9.4563460323503321</v>
      </c>
      <c r="AF129" s="43"/>
      <c r="AG129" s="54" t="s">
        <v>158</v>
      </c>
      <c r="AH129" s="45">
        <f t="shared" si="46"/>
        <v>146.86126651417089</v>
      </c>
      <c r="AI129" s="46">
        <f t="shared" si="42"/>
        <v>7.3430633257086013</v>
      </c>
      <c r="AJ129" s="47">
        <f t="shared" si="47"/>
        <v>2.2335150949030154</v>
      </c>
      <c r="AK129" s="46">
        <f t="shared" si="48"/>
        <v>9.5765784206116162</v>
      </c>
    </row>
    <row r="130" spans="2:38" x14ac:dyDescent="0.25">
      <c r="B130" s="43"/>
      <c r="C130" s="54" t="s">
        <v>159</v>
      </c>
      <c r="D130" s="45"/>
      <c r="E130" s="46"/>
      <c r="F130" s="47"/>
      <c r="G130" s="46"/>
      <c r="I130" s="43"/>
      <c r="J130" s="54" t="s">
        <v>159</v>
      </c>
      <c r="K130" s="45"/>
      <c r="L130" s="46"/>
      <c r="M130" s="47"/>
      <c r="N130" s="58"/>
      <c r="R130" s="43"/>
      <c r="S130" s="54" t="s">
        <v>159</v>
      </c>
      <c r="T130" s="45"/>
      <c r="U130" s="46"/>
      <c r="V130" s="47"/>
      <c r="W130" s="46"/>
      <c r="Y130" s="43"/>
      <c r="Z130" s="54" t="s">
        <v>159</v>
      </c>
      <c r="AA130" s="45">
        <f t="shared" si="49"/>
        <v>59.014343738291018</v>
      </c>
      <c r="AB130" s="46">
        <f t="shared" si="40"/>
        <v>8.4306205340419353</v>
      </c>
      <c r="AC130" s="47">
        <f t="shared" si="50"/>
        <v>0.89750981101984262</v>
      </c>
      <c r="AD130" s="46">
        <f t="shared" si="51"/>
        <v>9.3281303450617781</v>
      </c>
      <c r="AF130" s="43"/>
      <c r="AG130" s="54" t="s">
        <v>159</v>
      </c>
      <c r="AH130" s="45">
        <f t="shared" si="46"/>
        <v>139.51820318846228</v>
      </c>
      <c r="AI130" s="46">
        <f t="shared" si="42"/>
        <v>7.3430633257086013</v>
      </c>
      <c r="AJ130" s="47">
        <f t="shared" si="47"/>
        <v>2.1218393401578637</v>
      </c>
      <c r="AK130" s="46">
        <f t="shared" si="48"/>
        <v>9.4649026658664646</v>
      </c>
    </row>
    <row r="131" spans="2:38" x14ac:dyDescent="0.25">
      <c r="B131" s="43"/>
      <c r="C131" s="54" t="s">
        <v>160</v>
      </c>
      <c r="D131" s="45"/>
      <c r="E131" s="46"/>
      <c r="F131" s="47"/>
      <c r="G131" s="46"/>
      <c r="I131" s="43"/>
      <c r="J131" s="54" t="s">
        <v>160</v>
      </c>
      <c r="K131" s="45"/>
      <c r="L131" s="46"/>
      <c r="M131" s="47"/>
      <c r="N131" s="58"/>
      <c r="R131" s="43"/>
      <c r="S131" s="54" t="s">
        <v>160</v>
      </c>
      <c r="T131" s="45"/>
      <c r="U131" s="46"/>
      <c r="V131" s="47"/>
      <c r="W131" s="46"/>
      <c r="Y131" s="43"/>
      <c r="Z131" s="54" t="s">
        <v>160</v>
      </c>
      <c r="AA131" s="45">
        <f t="shared" si="49"/>
        <v>50.583723204249083</v>
      </c>
      <c r="AB131" s="46">
        <f t="shared" si="40"/>
        <v>8.4306205340419353</v>
      </c>
      <c r="AC131" s="47">
        <f t="shared" si="50"/>
        <v>0.76929412373128814</v>
      </c>
      <c r="AD131" s="46">
        <f t="shared" si="51"/>
        <v>9.199914657773224</v>
      </c>
      <c r="AF131" s="43"/>
      <c r="AG131" s="54" t="s">
        <v>160</v>
      </c>
      <c r="AH131" s="45">
        <f t="shared" si="46"/>
        <v>132.17513986275367</v>
      </c>
      <c r="AI131" s="46">
        <f t="shared" si="42"/>
        <v>7.3430633257086013</v>
      </c>
      <c r="AJ131" s="47">
        <f t="shared" si="47"/>
        <v>2.010163585412712</v>
      </c>
      <c r="AK131" s="46">
        <f t="shared" si="48"/>
        <v>9.3532269111213129</v>
      </c>
    </row>
    <row r="132" spans="2:38" x14ac:dyDescent="0.25">
      <c r="B132" s="43"/>
      <c r="C132" s="54" t="s">
        <v>161</v>
      </c>
      <c r="D132" s="45"/>
      <c r="E132" s="46"/>
      <c r="F132" s="47"/>
      <c r="G132" s="46"/>
      <c r="I132" s="43"/>
      <c r="J132" s="54" t="s">
        <v>161</v>
      </c>
      <c r="K132" s="45"/>
      <c r="L132" s="46"/>
      <c r="M132" s="47"/>
      <c r="N132" s="58"/>
      <c r="R132" s="43"/>
      <c r="S132" s="54" t="s">
        <v>161</v>
      </c>
      <c r="T132" s="45"/>
      <c r="U132" s="46"/>
      <c r="V132" s="47"/>
      <c r="W132" s="46"/>
      <c r="Y132" s="43"/>
      <c r="Z132" s="54" t="s">
        <v>161</v>
      </c>
      <c r="AA132" s="45">
        <f t="shared" si="49"/>
        <v>42.153102670207147</v>
      </c>
      <c r="AB132" s="46">
        <f t="shared" si="40"/>
        <v>8.4306205340419353</v>
      </c>
      <c r="AC132" s="47">
        <f t="shared" si="50"/>
        <v>0.64107843644273366</v>
      </c>
      <c r="AD132" s="46">
        <f t="shared" si="51"/>
        <v>9.0716989704846682</v>
      </c>
      <c r="AF132" s="43"/>
      <c r="AG132" s="54" t="s">
        <v>161</v>
      </c>
      <c r="AH132" s="45">
        <f t="shared" si="46"/>
        <v>124.83207653704507</v>
      </c>
      <c r="AI132" s="46">
        <f t="shared" si="42"/>
        <v>7.3430633257086013</v>
      </c>
      <c r="AJ132" s="47">
        <f t="shared" si="47"/>
        <v>1.8984878306675605</v>
      </c>
      <c r="AK132" s="46">
        <f t="shared" si="48"/>
        <v>9.2415511563761612</v>
      </c>
    </row>
    <row r="133" spans="2:38" x14ac:dyDescent="0.25">
      <c r="B133" s="43"/>
      <c r="C133" s="54" t="s">
        <v>162</v>
      </c>
      <c r="D133" s="45"/>
      <c r="E133" s="46"/>
      <c r="F133" s="47"/>
      <c r="G133" s="46"/>
      <c r="I133" s="43"/>
      <c r="J133" s="54" t="s">
        <v>162</v>
      </c>
      <c r="K133" s="45"/>
      <c r="L133" s="46"/>
      <c r="M133" s="47"/>
      <c r="N133" s="58"/>
      <c r="R133" s="43"/>
      <c r="S133" s="54" t="s">
        <v>162</v>
      </c>
      <c r="T133" s="45"/>
      <c r="U133" s="46"/>
      <c r="V133" s="47"/>
      <c r="W133" s="46"/>
      <c r="Y133" s="43"/>
      <c r="Z133" s="54" t="s">
        <v>162</v>
      </c>
      <c r="AA133" s="45">
        <f t="shared" si="49"/>
        <v>33.722482136165212</v>
      </c>
      <c r="AB133" s="46">
        <f t="shared" si="40"/>
        <v>8.4306205340419353</v>
      </c>
      <c r="AC133" s="47">
        <f t="shared" si="50"/>
        <v>0.51286274915417929</v>
      </c>
      <c r="AD133" s="46">
        <f t="shared" si="51"/>
        <v>8.9434832831961142</v>
      </c>
      <c r="AF133" s="43"/>
      <c r="AG133" s="54" t="s">
        <v>162</v>
      </c>
      <c r="AH133" s="45">
        <f t="shared" si="46"/>
        <v>117.48901321133647</v>
      </c>
      <c r="AI133" s="46">
        <f t="shared" si="42"/>
        <v>7.3430633257086013</v>
      </c>
      <c r="AJ133" s="47">
        <f t="shared" si="47"/>
        <v>1.7868120759224089</v>
      </c>
      <c r="AK133" s="46">
        <f t="shared" si="48"/>
        <v>9.1298754016310095</v>
      </c>
    </row>
    <row r="134" spans="2:38" x14ac:dyDescent="0.25">
      <c r="B134" s="43"/>
      <c r="C134" s="54" t="s">
        <v>163</v>
      </c>
      <c r="D134" s="45"/>
      <c r="E134" s="46"/>
      <c r="F134" s="47"/>
      <c r="G134" s="46"/>
      <c r="I134" s="43"/>
      <c r="J134" s="54" t="s">
        <v>163</v>
      </c>
      <c r="K134" s="45"/>
      <c r="L134" s="46"/>
      <c r="M134" s="47"/>
      <c r="N134" s="58"/>
      <c r="R134" s="43"/>
      <c r="S134" s="54" t="s">
        <v>163</v>
      </c>
      <c r="T134" s="45"/>
      <c r="U134" s="46"/>
      <c r="V134" s="47"/>
      <c r="W134" s="46"/>
      <c r="Y134" s="43"/>
      <c r="Z134" s="54" t="s">
        <v>163</v>
      </c>
      <c r="AA134" s="45">
        <f t="shared" si="49"/>
        <v>25.291861602123276</v>
      </c>
      <c r="AB134" s="46">
        <f>AB133</f>
        <v>8.4306205340419353</v>
      </c>
      <c r="AC134" s="47">
        <f t="shared" si="50"/>
        <v>0.38464706186562481</v>
      </c>
      <c r="AD134" s="46">
        <f t="shared" si="51"/>
        <v>8.8152675959075601</v>
      </c>
      <c r="AF134" s="43"/>
      <c r="AG134" s="54" t="s">
        <v>163</v>
      </c>
      <c r="AH134" s="45">
        <f t="shared" si="46"/>
        <v>110.14594988562787</v>
      </c>
      <c r="AI134" s="46">
        <f t="shared" ref="AI134:AI148" si="52">AI133</f>
        <v>7.3430633257086013</v>
      </c>
      <c r="AJ134" s="47">
        <f t="shared" si="47"/>
        <v>1.6751363211772572</v>
      </c>
      <c r="AK134" s="46">
        <f t="shared" si="48"/>
        <v>9.0181996468858578</v>
      </c>
    </row>
    <row r="135" spans="2:38" x14ac:dyDescent="0.25">
      <c r="B135" s="43"/>
      <c r="C135" s="54" t="s">
        <v>164</v>
      </c>
      <c r="D135" s="45"/>
      <c r="E135" s="46"/>
      <c r="F135" s="47"/>
      <c r="G135" s="46"/>
      <c r="I135" s="43"/>
      <c r="J135" s="54" t="s">
        <v>164</v>
      </c>
      <c r="K135" s="45"/>
      <c r="L135" s="46"/>
      <c r="M135" s="47"/>
      <c r="N135" s="58"/>
      <c r="R135" s="43"/>
      <c r="S135" s="54" t="s">
        <v>164</v>
      </c>
      <c r="T135" s="45"/>
      <c r="U135" s="46"/>
      <c r="V135" s="47"/>
      <c r="W135" s="46"/>
      <c r="Y135" s="43"/>
      <c r="Z135" s="54" t="s">
        <v>164</v>
      </c>
      <c r="AA135" s="45">
        <f t="shared" si="49"/>
        <v>16.861241068081341</v>
      </c>
      <c r="AB135" s="46">
        <f>AB134</f>
        <v>8.4306205340419353</v>
      </c>
      <c r="AC135" s="47">
        <f t="shared" si="50"/>
        <v>0.25643137457707038</v>
      </c>
      <c r="AD135" s="46">
        <f t="shared" si="51"/>
        <v>8.6870519086190061</v>
      </c>
      <c r="AF135" s="43"/>
      <c r="AG135" s="54" t="s">
        <v>164</v>
      </c>
      <c r="AH135" s="45">
        <f t="shared" si="46"/>
        <v>102.80288655991927</v>
      </c>
      <c r="AI135" s="46">
        <f t="shared" si="52"/>
        <v>7.3430633257086013</v>
      </c>
      <c r="AJ135" s="47">
        <f t="shared" si="47"/>
        <v>1.5634605664321055</v>
      </c>
      <c r="AK135" s="46">
        <f t="shared" si="48"/>
        <v>8.9065238921407062</v>
      </c>
    </row>
    <row r="136" spans="2:38" x14ac:dyDescent="0.25">
      <c r="B136" s="43"/>
      <c r="C136" s="54" t="s">
        <v>165</v>
      </c>
      <c r="D136" s="45"/>
      <c r="E136" s="46"/>
      <c r="F136" s="47"/>
      <c r="G136" s="46"/>
      <c r="H136" s="15">
        <f>SUM(F125:F136)</f>
        <v>0</v>
      </c>
      <c r="I136" s="43"/>
      <c r="J136" s="54" t="s">
        <v>165</v>
      </c>
      <c r="K136" s="45"/>
      <c r="L136" s="46"/>
      <c r="M136" s="47"/>
      <c r="N136" s="58"/>
      <c r="O136" s="15">
        <f>SUM(M125:M136)</f>
        <v>0</v>
      </c>
      <c r="R136" s="43"/>
      <c r="S136" s="54" t="s">
        <v>165</v>
      </c>
      <c r="T136" s="45"/>
      <c r="U136" s="46"/>
      <c r="V136" s="47"/>
      <c r="W136" s="46"/>
      <c r="X136" s="15">
        <f>SUM(V125:V136)</f>
        <v>0</v>
      </c>
      <c r="Y136" s="43"/>
      <c r="Z136" s="54" t="s">
        <v>165</v>
      </c>
      <c r="AA136" s="45">
        <f t="shared" si="49"/>
        <v>8.4306205340394058</v>
      </c>
      <c r="AB136" s="46">
        <f>AB135</f>
        <v>8.4306205340419353</v>
      </c>
      <c r="AC136" s="47">
        <f t="shared" si="50"/>
        <v>0.12821568728851596</v>
      </c>
      <c r="AD136" s="46">
        <f t="shared" si="51"/>
        <v>8.5588362213304521</v>
      </c>
      <c r="AE136" s="15">
        <f>SUM(AC125:AC136)</f>
        <v>10.000823608506785</v>
      </c>
      <c r="AF136" s="43"/>
      <c r="AG136" s="54" t="s">
        <v>165</v>
      </c>
      <c r="AH136" s="45">
        <f t="shared" si="46"/>
        <v>95.459823234210674</v>
      </c>
      <c r="AI136" s="46">
        <f t="shared" si="52"/>
        <v>7.3430633257086013</v>
      </c>
      <c r="AJ136" s="47">
        <f t="shared" si="47"/>
        <v>1.4517848116869541</v>
      </c>
      <c r="AK136" s="46">
        <f t="shared" si="48"/>
        <v>8.7948481373955545</v>
      </c>
      <c r="AL136" s="15">
        <f>SUM(AJ125:AJ136)</f>
        <v>24.792017553423456</v>
      </c>
    </row>
    <row r="137" spans="2:38" x14ac:dyDescent="0.25">
      <c r="B137" s="43">
        <f>B125+1</f>
        <v>2038</v>
      </c>
      <c r="C137" s="52" t="s">
        <v>154</v>
      </c>
      <c r="D137" s="45"/>
      <c r="E137" s="46"/>
      <c r="F137" s="47"/>
      <c r="G137" s="46"/>
      <c r="I137" s="43">
        <f>I125+1</f>
        <v>2038</v>
      </c>
      <c r="J137" s="52" t="s">
        <v>154</v>
      </c>
      <c r="K137" s="45"/>
      <c r="L137" s="46"/>
      <c r="M137" s="47"/>
      <c r="N137" s="58"/>
      <c r="R137" s="43">
        <f>R125+1</f>
        <v>2038</v>
      </c>
      <c r="S137" s="52" t="s">
        <v>154</v>
      </c>
      <c r="T137" s="45"/>
      <c r="U137" s="46"/>
      <c r="V137" s="47"/>
      <c r="W137" s="46"/>
      <c r="Y137" s="43">
        <f>Y125+1</f>
        <v>2038</v>
      </c>
      <c r="Z137" s="52" t="s">
        <v>154</v>
      </c>
      <c r="AA137" s="45"/>
      <c r="AB137" s="46"/>
      <c r="AC137" s="47"/>
      <c r="AD137" s="46"/>
      <c r="AF137" s="43">
        <f>AF125+1</f>
        <v>2038</v>
      </c>
      <c r="AG137" s="52" t="s">
        <v>154</v>
      </c>
      <c r="AH137" s="45">
        <f t="shared" si="46"/>
        <v>88.116759908502075</v>
      </c>
      <c r="AI137" s="46">
        <f t="shared" si="52"/>
        <v>7.3430633257086013</v>
      </c>
      <c r="AJ137" s="47">
        <f t="shared" si="47"/>
        <v>1.3401090569418024</v>
      </c>
      <c r="AK137" s="46">
        <f t="shared" si="48"/>
        <v>8.6831723826504046</v>
      </c>
    </row>
    <row r="138" spans="2:38" x14ac:dyDescent="0.25">
      <c r="B138" s="53"/>
      <c r="C138" s="54" t="s">
        <v>155</v>
      </c>
      <c r="D138" s="45"/>
      <c r="E138" s="46"/>
      <c r="F138" s="47"/>
      <c r="G138" s="46"/>
      <c r="I138" s="53"/>
      <c r="J138" s="54" t="s">
        <v>155</v>
      </c>
      <c r="K138" s="45"/>
      <c r="L138" s="46"/>
      <c r="M138" s="47"/>
      <c r="N138" s="58"/>
      <c r="R138" s="53"/>
      <c r="S138" s="54" t="s">
        <v>155</v>
      </c>
      <c r="T138" s="45"/>
      <c r="U138" s="46"/>
      <c r="V138" s="47"/>
      <c r="W138" s="46"/>
      <c r="Y138" s="53"/>
      <c r="Z138" s="54" t="s">
        <v>155</v>
      </c>
      <c r="AA138" s="45"/>
      <c r="AB138" s="46"/>
      <c r="AC138" s="47"/>
      <c r="AD138" s="46"/>
      <c r="AF138" s="53"/>
      <c r="AG138" s="54" t="s">
        <v>155</v>
      </c>
      <c r="AH138" s="45">
        <f t="shared" si="46"/>
        <v>80.773696582793477</v>
      </c>
      <c r="AI138" s="46">
        <f t="shared" si="52"/>
        <v>7.3430633257086013</v>
      </c>
      <c r="AJ138" s="47">
        <f t="shared" si="47"/>
        <v>1.2284333021966507</v>
      </c>
      <c r="AK138" s="46">
        <f t="shared" si="48"/>
        <v>8.5714966279052511</v>
      </c>
    </row>
    <row r="139" spans="2:38" x14ac:dyDescent="0.25">
      <c r="B139" s="43"/>
      <c r="C139" s="54" t="s">
        <v>156</v>
      </c>
      <c r="D139" s="45"/>
      <c r="E139" s="46"/>
      <c r="F139" s="47"/>
      <c r="G139" s="46"/>
      <c r="I139" s="43"/>
      <c r="J139" s="54" t="s">
        <v>156</v>
      </c>
      <c r="K139" s="45"/>
      <c r="L139" s="46"/>
      <c r="M139" s="47"/>
      <c r="N139" s="58"/>
      <c r="R139" s="43"/>
      <c r="S139" s="54" t="s">
        <v>156</v>
      </c>
      <c r="T139" s="45"/>
      <c r="U139" s="46"/>
      <c r="V139" s="47"/>
      <c r="W139" s="46"/>
      <c r="Y139" s="43"/>
      <c r="Z139" s="54" t="s">
        <v>156</v>
      </c>
      <c r="AA139" s="45"/>
      <c r="AB139" s="46"/>
      <c r="AC139" s="47"/>
      <c r="AD139" s="46"/>
      <c r="AF139" s="43"/>
      <c r="AG139" s="54" t="s">
        <v>156</v>
      </c>
      <c r="AH139" s="45">
        <f t="shared" si="46"/>
        <v>73.430633257084878</v>
      </c>
      <c r="AI139" s="46">
        <f t="shared" si="52"/>
        <v>7.3430633257086013</v>
      </c>
      <c r="AJ139" s="47">
        <f t="shared" si="47"/>
        <v>1.1167575474514992</v>
      </c>
      <c r="AK139" s="46">
        <f t="shared" si="48"/>
        <v>8.4598208731601012</v>
      </c>
    </row>
    <row r="140" spans="2:38" x14ac:dyDescent="0.25">
      <c r="B140" s="43"/>
      <c r="C140" s="54" t="s">
        <v>157</v>
      </c>
      <c r="D140" s="45"/>
      <c r="E140" s="46"/>
      <c r="F140" s="47"/>
      <c r="G140" s="46"/>
      <c r="I140" s="43"/>
      <c r="J140" s="54" t="s">
        <v>157</v>
      </c>
      <c r="K140" s="45"/>
      <c r="L140" s="46"/>
      <c r="M140" s="47"/>
      <c r="N140" s="58"/>
      <c r="R140" s="43"/>
      <c r="S140" s="54" t="s">
        <v>157</v>
      </c>
      <c r="T140" s="45"/>
      <c r="U140" s="46"/>
      <c r="V140" s="47"/>
      <c r="W140" s="46"/>
      <c r="Y140" s="43"/>
      <c r="Z140" s="54" t="s">
        <v>157</v>
      </c>
      <c r="AA140" s="45"/>
      <c r="AB140" s="46"/>
      <c r="AC140" s="47"/>
      <c r="AD140" s="46"/>
      <c r="AF140" s="43"/>
      <c r="AG140" s="54" t="s">
        <v>157</v>
      </c>
      <c r="AH140" s="45">
        <f t="shared" si="46"/>
        <v>66.087569931376279</v>
      </c>
      <c r="AI140" s="46">
        <f t="shared" si="52"/>
        <v>7.3430633257086013</v>
      </c>
      <c r="AJ140" s="47">
        <f t="shared" si="47"/>
        <v>1.0050817927063476</v>
      </c>
      <c r="AK140" s="46">
        <f t="shared" si="48"/>
        <v>8.3481451184149496</v>
      </c>
    </row>
    <row r="141" spans="2:38" x14ac:dyDescent="0.25">
      <c r="B141" s="43"/>
      <c r="C141" s="54" t="s">
        <v>158</v>
      </c>
      <c r="D141" s="45"/>
      <c r="E141" s="46"/>
      <c r="F141" s="47"/>
      <c r="G141" s="46"/>
      <c r="I141" s="43"/>
      <c r="J141" s="54" t="s">
        <v>158</v>
      </c>
      <c r="K141" s="45"/>
      <c r="L141" s="46"/>
      <c r="M141" s="47"/>
      <c r="N141" s="58"/>
      <c r="R141" s="43"/>
      <c r="S141" s="54" t="s">
        <v>158</v>
      </c>
      <c r="T141" s="45"/>
      <c r="U141" s="46"/>
      <c r="V141" s="47"/>
      <c r="W141" s="46"/>
      <c r="Y141" s="43"/>
      <c r="Z141" s="54" t="s">
        <v>158</v>
      </c>
      <c r="AA141" s="45"/>
      <c r="AB141" s="46"/>
      <c r="AC141" s="47"/>
      <c r="AD141" s="46"/>
      <c r="AF141" s="43"/>
      <c r="AG141" s="54" t="s">
        <v>158</v>
      </c>
      <c r="AH141" s="45">
        <f t="shared" si="46"/>
        <v>58.744506605667681</v>
      </c>
      <c r="AI141" s="46">
        <f t="shared" si="52"/>
        <v>7.3430633257086013</v>
      </c>
      <c r="AJ141" s="47">
        <f t="shared" si="47"/>
        <v>0.893406037961196</v>
      </c>
      <c r="AK141" s="46">
        <f t="shared" si="48"/>
        <v>8.2364693636697979</v>
      </c>
    </row>
    <row r="142" spans="2:38" x14ac:dyDescent="0.25">
      <c r="B142" s="43"/>
      <c r="C142" s="54" t="s">
        <v>159</v>
      </c>
      <c r="D142" s="45"/>
      <c r="E142" s="46"/>
      <c r="F142" s="47"/>
      <c r="G142" s="46"/>
      <c r="I142" s="43"/>
      <c r="J142" s="54" t="s">
        <v>159</v>
      </c>
      <c r="K142" s="45"/>
      <c r="L142" s="46"/>
      <c r="M142" s="47"/>
      <c r="N142" s="58"/>
      <c r="R142" s="43"/>
      <c r="S142" s="54" t="s">
        <v>159</v>
      </c>
      <c r="T142" s="45"/>
      <c r="U142" s="46"/>
      <c r="V142" s="47"/>
      <c r="W142" s="46"/>
      <c r="Y142" s="43"/>
      <c r="Z142" s="54" t="s">
        <v>159</v>
      </c>
      <c r="AA142" s="45"/>
      <c r="AB142" s="46"/>
      <c r="AC142" s="47"/>
      <c r="AD142" s="46"/>
      <c r="AF142" s="43"/>
      <c r="AG142" s="54" t="s">
        <v>159</v>
      </c>
      <c r="AH142" s="45">
        <f t="shared" si="46"/>
        <v>51.401443279959082</v>
      </c>
      <c r="AI142" s="46">
        <f t="shared" si="52"/>
        <v>7.3430633257086013</v>
      </c>
      <c r="AJ142" s="47">
        <f t="shared" si="47"/>
        <v>0.78173028321604432</v>
      </c>
      <c r="AK142" s="46">
        <f t="shared" si="48"/>
        <v>8.1247936089246462</v>
      </c>
    </row>
    <row r="143" spans="2:38" x14ac:dyDescent="0.25">
      <c r="B143" s="43"/>
      <c r="C143" s="54" t="s">
        <v>160</v>
      </c>
      <c r="D143" s="45"/>
      <c r="E143" s="46"/>
      <c r="F143" s="47"/>
      <c r="G143" s="46"/>
      <c r="I143" s="43"/>
      <c r="J143" s="54" t="s">
        <v>160</v>
      </c>
      <c r="K143" s="45"/>
      <c r="L143" s="46"/>
      <c r="M143" s="47"/>
      <c r="N143" s="58"/>
      <c r="R143" s="43"/>
      <c r="S143" s="54" t="s">
        <v>160</v>
      </c>
      <c r="T143" s="45"/>
      <c r="U143" s="46"/>
      <c r="V143" s="47"/>
      <c r="W143" s="46"/>
      <c r="Y143" s="43"/>
      <c r="Z143" s="54" t="s">
        <v>160</v>
      </c>
      <c r="AA143" s="45"/>
      <c r="AB143" s="46"/>
      <c r="AC143" s="47"/>
      <c r="AD143" s="46"/>
      <c r="AF143" s="43"/>
      <c r="AG143" s="54" t="s">
        <v>160</v>
      </c>
      <c r="AH143" s="45">
        <f t="shared" si="46"/>
        <v>44.058379954250483</v>
      </c>
      <c r="AI143" s="46">
        <f t="shared" si="52"/>
        <v>7.3430633257086013</v>
      </c>
      <c r="AJ143" s="47">
        <f t="shared" si="47"/>
        <v>0.67005452847089275</v>
      </c>
      <c r="AK143" s="46">
        <f t="shared" si="48"/>
        <v>8.0131178541794945</v>
      </c>
    </row>
    <row r="144" spans="2:38" x14ac:dyDescent="0.25">
      <c r="B144" s="43"/>
      <c r="C144" s="54" t="s">
        <v>161</v>
      </c>
      <c r="D144" s="45"/>
      <c r="E144" s="46"/>
      <c r="F144" s="47"/>
      <c r="G144" s="46"/>
      <c r="I144" s="43"/>
      <c r="J144" s="54" t="s">
        <v>161</v>
      </c>
      <c r="K144" s="45"/>
      <c r="L144" s="46"/>
      <c r="M144" s="47"/>
      <c r="N144" s="58"/>
      <c r="R144" s="43"/>
      <c r="S144" s="54" t="s">
        <v>161</v>
      </c>
      <c r="T144" s="45"/>
      <c r="U144" s="46"/>
      <c r="V144" s="47"/>
      <c r="W144" s="46"/>
      <c r="Y144" s="43"/>
      <c r="Z144" s="54" t="s">
        <v>161</v>
      </c>
      <c r="AA144" s="45"/>
      <c r="AB144" s="46"/>
      <c r="AC144" s="47"/>
      <c r="AD144" s="46"/>
      <c r="AF144" s="43"/>
      <c r="AG144" s="54" t="s">
        <v>161</v>
      </c>
      <c r="AH144" s="45">
        <f t="shared" si="46"/>
        <v>36.715316628541885</v>
      </c>
      <c r="AI144" s="46">
        <f t="shared" si="52"/>
        <v>7.3430633257086013</v>
      </c>
      <c r="AJ144" s="47">
        <f t="shared" si="47"/>
        <v>0.55837877372574118</v>
      </c>
      <c r="AK144" s="46">
        <f t="shared" si="48"/>
        <v>7.9014420994343428</v>
      </c>
    </row>
    <row r="145" spans="2:38" x14ac:dyDescent="0.25">
      <c r="B145" s="43"/>
      <c r="C145" s="54" t="s">
        <v>162</v>
      </c>
      <c r="D145" s="45"/>
      <c r="E145" s="46"/>
      <c r="F145" s="47"/>
      <c r="G145" s="46"/>
      <c r="I145" s="43"/>
      <c r="J145" s="54" t="s">
        <v>162</v>
      </c>
      <c r="K145" s="45"/>
      <c r="L145" s="46"/>
      <c r="M145" s="47"/>
      <c r="N145" s="58"/>
      <c r="R145" s="43"/>
      <c r="S145" s="54" t="s">
        <v>162</v>
      </c>
      <c r="T145" s="45"/>
      <c r="U145" s="46"/>
      <c r="V145" s="47"/>
      <c r="W145" s="46"/>
      <c r="Y145" s="43"/>
      <c r="Z145" s="54" t="s">
        <v>162</v>
      </c>
      <c r="AA145" s="45"/>
      <c r="AB145" s="46"/>
      <c r="AC145" s="47"/>
      <c r="AD145" s="46"/>
      <c r="AF145" s="43"/>
      <c r="AG145" s="54" t="s">
        <v>162</v>
      </c>
      <c r="AH145" s="45">
        <f t="shared" si="46"/>
        <v>29.372253302833283</v>
      </c>
      <c r="AI145" s="46">
        <f t="shared" si="52"/>
        <v>7.3430633257086013</v>
      </c>
      <c r="AJ145" s="47">
        <f t="shared" si="47"/>
        <v>0.44670301898058945</v>
      </c>
      <c r="AK145" s="46">
        <f t="shared" si="48"/>
        <v>7.7897663446891912</v>
      </c>
    </row>
    <row r="146" spans="2:38" x14ac:dyDescent="0.25">
      <c r="B146" s="43"/>
      <c r="C146" s="54" t="s">
        <v>163</v>
      </c>
      <c r="D146" s="45"/>
      <c r="E146" s="46"/>
      <c r="F146" s="47"/>
      <c r="G146" s="46"/>
      <c r="I146" s="43"/>
      <c r="J146" s="54" t="s">
        <v>163</v>
      </c>
      <c r="K146" s="45"/>
      <c r="L146" s="46"/>
      <c r="M146" s="47"/>
      <c r="N146" s="58"/>
      <c r="R146" s="43"/>
      <c r="S146" s="54" t="s">
        <v>163</v>
      </c>
      <c r="T146" s="45"/>
      <c r="U146" s="46"/>
      <c r="V146" s="47"/>
      <c r="W146" s="46"/>
      <c r="Y146" s="43"/>
      <c r="Z146" s="54" t="s">
        <v>163</v>
      </c>
      <c r="AA146" s="45"/>
      <c r="AB146" s="46"/>
      <c r="AC146" s="47"/>
      <c r="AD146" s="46"/>
      <c r="AF146" s="43"/>
      <c r="AG146" s="54" t="s">
        <v>163</v>
      </c>
      <c r="AH146" s="45">
        <f t="shared" si="46"/>
        <v>22.02918997712468</v>
      </c>
      <c r="AI146" s="46">
        <f t="shared" si="52"/>
        <v>7.3430633257086013</v>
      </c>
      <c r="AJ146" s="47">
        <f t="shared" si="47"/>
        <v>0.33502726423543788</v>
      </c>
      <c r="AK146" s="46">
        <f t="shared" si="48"/>
        <v>7.6780905899440395</v>
      </c>
    </row>
    <row r="147" spans="2:38" x14ac:dyDescent="0.25">
      <c r="B147" s="43"/>
      <c r="C147" s="54" t="s">
        <v>164</v>
      </c>
      <c r="D147" s="45"/>
      <c r="E147" s="46"/>
      <c r="F147" s="47"/>
      <c r="G147" s="46"/>
      <c r="I147" s="43"/>
      <c r="J147" s="54" t="s">
        <v>164</v>
      </c>
      <c r="K147" s="45"/>
      <c r="L147" s="46"/>
      <c r="M147" s="47"/>
      <c r="N147" s="58"/>
      <c r="R147" s="43"/>
      <c r="S147" s="54" t="s">
        <v>164</v>
      </c>
      <c r="T147" s="45"/>
      <c r="U147" s="46"/>
      <c r="V147" s="47"/>
      <c r="W147" s="46"/>
      <c r="Y147" s="43"/>
      <c r="Z147" s="54" t="s">
        <v>164</v>
      </c>
      <c r="AA147" s="45"/>
      <c r="AB147" s="46"/>
      <c r="AC147" s="47"/>
      <c r="AD147" s="46"/>
      <c r="AF147" s="43"/>
      <c r="AG147" s="54" t="s">
        <v>164</v>
      </c>
      <c r="AH147" s="45">
        <f t="shared" si="46"/>
        <v>14.686126651416078</v>
      </c>
      <c r="AI147" s="46">
        <f t="shared" si="52"/>
        <v>7.3430633257086013</v>
      </c>
      <c r="AJ147" s="47">
        <f t="shared" si="47"/>
        <v>0.22335150949028618</v>
      </c>
      <c r="AK147" s="46">
        <f t="shared" si="48"/>
        <v>7.5664148351988878</v>
      </c>
    </row>
    <row r="148" spans="2:38" x14ac:dyDescent="0.25">
      <c r="B148" s="43"/>
      <c r="C148" s="54" t="s">
        <v>165</v>
      </c>
      <c r="D148" s="45"/>
      <c r="E148" s="46"/>
      <c r="F148" s="47"/>
      <c r="G148" s="46"/>
      <c r="H148" s="15">
        <f>SUM(F137:F148)</f>
        <v>0</v>
      </c>
      <c r="I148" s="43"/>
      <c r="J148" s="54" t="s">
        <v>165</v>
      </c>
      <c r="K148" s="45"/>
      <c r="L148" s="46"/>
      <c r="M148" s="47"/>
      <c r="N148" s="58"/>
      <c r="O148" s="15">
        <f>SUM(M137:M148)</f>
        <v>0</v>
      </c>
      <c r="R148" s="43"/>
      <c r="S148" s="54" t="s">
        <v>165</v>
      </c>
      <c r="T148" s="45"/>
      <c r="U148" s="46"/>
      <c r="V148" s="47"/>
      <c r="W148" s="46"/>
      <c r="X148" s="15">
        <f>SUM(V137:V148)</f>
        <v>0</v>
      </c>
      <c r="Y148" s="43"/>
      <c r="Z148" s="54" t="s">
        <v>165</v>
      </c>
      <c r="AA148" s="45"/>
      <c r="AB148" s="46"/>
      <c r="AC148" s="47"/>
      <c r="AD148" s="46"/>
      <c r="AE148" s="15">
        <f>SUM(AC137:AC148)</f>
        <v>0</v>
      </c>
      <c r="AF148" s="43"/>
      <c r="AG148" s="54" t="s">
        <v>165</v>
      </c>
      <c r="AH148" s="45">
        <f t="shared" si="46"/>
        <v>7.3430633257074769</v>
      </c>
      <c r="AI148" s="46">
        <f t="shared" si="52"/>
        <v>7.3430633257086013</v>
      </c>
      <c r="AJ148" s="47">
        <f t="shared" si="47"/>
        <v>0.11167575474513454</v>
      </c>
      <c r="AK148" s="46">
        <f t="shared" si="48"/>
        <v>7.4547390804537361</v>
      </c>
      <c r="AL148" s="15">
        <f>SUM(AJ137:AJ148)</f>
        <v>8.7107088701216195</v>
      </c>
    </row>
    <row r="149" spans="2:38" x14ac:dyDescent="0.25">
      <c r="B149" s="43"/>
      <c r="C149" s="55" t="s">
        <v>0</v>
      </c>
      <c r="D149" s="45"/>
      <c r="E149" s="45">
        <f>SUM(E5:E124)</f>
        <v>1656.4301624000032</v>
      </c>
      <c r="F149" s="45">
        <f>SUM(F5:F124)</f>
        <v>1070.6405372595812</v>
      </c>
      <c r="G149" s="45">
        <f>SUM(G5:G124)</f>
        <v>2727.0706996595809</v>
      </c>
      <c r="H149" s="17">
        <f>SUM(H5:H124)</f>
        <v>1070.6405372595807</v>
      </c>
      <c r="I149" s="45"/>
      <c r="J149" s="45">
        <f>SUM(J5:J124)</f>
        <v>0</v>
      </c>
      <c r="K149" s="45"/>
      <c r="L149" s="45">
        <f>SUM(L5:L124)</f>
        <v>379.4540151999999</v>
      </c>
      <c r="M149" s="45">
        <f>SUM(M5:M124)</f>
        <v>176.01132600891688</v>
      </c>
      <c r="N149" s="45">
        <f>SUM(N5:N124)</f>
        <v>555.46534120891693</v>
      </c>
      <c r="O149" s="17">
        <f>SUM(O5:O124)</f>
        <v>176.01132600891683</v>
      </c>
      <c r="P149" s="17"/>
      <c r="Q149" s="17"/>
      <c r="R149" s="45"/>
      <c r="S149" s="45">
        <f>SUM(S5:S124)</f>
        <v>0</v>
      </c>
      <c r="T149" s="45"/>
      <c r="U149" s="45">
        <f>SUM(U5:U148)</f>
        <v>1117.7860428558929</v>
      </c>
      <c r="V149" s="45">
        <f>SUM(V5:V148)</f>
        <v>1028.4795954735516</v>
      </c>
      <c r="W149" s="45">
        <f>SUM(W5:W148)</f>
        <v>2146.2656383294443</v>
      </c>
      <c r="Y149" s="45"/>
      <c r="Z149" s="45">
        <f>SUM(Z5:Z124)</f>
        <v>0</v>
      </c>
      <c r="AA149" s="45"/>
      <c r="AB149" s="45">
        <f>SUM(AB5:AB148)</f>
        <v>1011.6744640850347</v>
      </c>
      <c r="AC149" s="45">
        <f>SUM(AC5:AC148)</f>
        <v>930.84588971490211</v>
      </c>
      <c r="AD149" s="45">
        <f>SUM(AD5:AD148)</f>
        <v>1942.5203537999346</v>
      </c>
      <c r="AF149" s="45"/>
      <c r="AG149" s="45">
        <f>SUM(AG5:AG124)</f>
        <v>0</v>
      </c>
      <c r="AH149" s="45"/>
      <c r="AI149" s="45">
        <f>SUM(AI5:AI148)</f>
        <v>881.16759908503332</v>
      </c>
      <c r="AJ149" s="45">
        <f>SUM(AJ5:AJ148)</f>
        <v>810.7659794497996</v>
      </c>
      <c r="AK149" s="45">
        <f>SUM(AK5:AK148)</f>
        <v>1691.9335785348317</v>
      </c>
    </row>
    <row r="150" spans="2:38" x14ac:dyDescent="0.25">
      <c r="D150" s="16"/>
      <c r="F150" s="108"/>
      <c r="K150" s="16"/>
      <c r="T150" s="16"/>
      <c r="W150" s="17"/>
      <c r="AA150" s="16"/>
      <c r="AD150" s="17"/>
      <c r="AH150" s="16"/>
      <c r="AK150" s="17">
        <f>T149+AA149</f>
        <v>0</v>
      </c>
    </row>
    <row r="151" spans="2:38" x14ac:dyDescent="0.25">
      <c r="D151" s="16"/>
      <c r="K151" s="16"/>
      <c r="T151" s="16"/>
      <c r="AA151" s="16"/>
      <c r="AH151" s="16"/>
    </row>
    <row r="152" spans="2:38" x14ac:dyDescent="0.25">
      <c r="D152" s="16"/>
      <c r="K152" s="16"/>
      <c r="T152" s="16"/>
      <c r="AA152" s="16"/>
      <c r="AH152" s="16"/>
    </row>
    <row r="153" spans="2:38" x14ac:dyDescent="0.25">
      <c r="D153" s="16"/>
      <c r="K153" s="16"/>
      <c r="T153" s="16"/>
      <c r="AA153" s="16"/>
      <c r="AH153" s="16"/>
    </row>
    <row r="154" spans="2:38" x14ac:dyDescent="0.25">
      <c r="B154" t="s">
        <v>316</v>
      </c>
      <c r="C154" s="198">
        <f>E149+L149+U149+AB149+AI149</f>
        <v>5046.5122836259643</v>
      </c>
      <c r="D154" s="198">
        <f>F149+M149+V149+AC149+AJ149</f>
        <v>4016.7433279067513</v>
      </c>
      <c r="K154" s="16"/>
      <c r="T154" s="16"/>
      <c r="AA154" s="16"/>
      <c r="AH154" s="16"/>
    </row>
    <row r="155" spans="2:38" x14ac:dyDescent="0.25">
      <c r="C155" s="196">
        <f>'№5 ИП-ТС'!C26</f>
        <v>5046.5122836259579</v>
      </c>
      <c r="D155" s="199"/>
      <c r="K155" s="16"/>
      <c r="T155" s="16"/>
      <c r="AA155" s="16"/>
      <c r="AH155" s="16"/>
    </row>
    <row r="156" spans="2:38" x14ac:dyDescent="0.25">
      <c r="D156" s="16"/>
      <c r="K156" s="16"/>
      <c r="T156" s="16"/>
      <c r="AA156" s="16"/>
      <c r="AH156" s="16"/>
    </row>
    <row r="157" spans="2:38" x14ac:dyDescent="0.25">
      <c r="D157" s="16"/>
      <c r="K157" s="16"/>
      <c r="T157" s="16"/>
      <c r="AA157" s="16"/>
      <c r="AH157" s="16"/>
    </row>
    <row r="158" spans="2:38" x14ac:dyDescent="0.25">
      <c r="C158">
        <v>2027</v>
      </c>
      <c r="D158" s="192">
        <f>C158+1</f>
        <v>2028</v>
      </c>
      <c r="E158" s="192">
        <f t="shared" ref="E158:N158" si="53">D158+1</f>
        <v>2029</v>
      </c>
      <c r="F158" s="192">
        <f t="shared" si="53"/>
        <v>2030</v>
      </c>
      <c r="G158" s="192">
        <f t="shared" si="53"/>
        <v>2031</v>
      </c>
      <c r="H158" s="192">
        <f t="shared" si="53"/>
        <v>2032</v>
      </c>
      <c r="I158" s="192">
        <f t="shared" si="53"/>
        <v>2033</v>
      </c>
      <c r="J158" s="192">
        <f t="shared" si="53"/>
        <v>2034</v>
      </c>
      <c r="K158" s="192">
        <f t="shared" si="53"/>
        <v>2035</v>
      </c>
      <c r="L158" s="192">
        <f t="shared" si="53"/>
        <v>2036</v>
      </c>
      <c r="M158" s="192">
        <f t="shared" si="53"/>
        <v>2037</v>
      </c>
      <c r="N158" s="192">
        <f t="shared" si="53"/>
        <v>2038</v>
      </c>
      <c r="O158" s="192"/>
    </row>
    <row r="159" spans="2:38" x14ac:dyDescent="0.25">
      <c r="C159" s="15">
        <f>H16</f>
        <v>282.50515016765473</v>
      </c>
      <c r="D159" s="16">
        <f>H28</f>
        <v>239.31964950508313</v>
      </c>
      <c r="E159" s="15">
        <f>H40</f>
        <v>196.13414884251156</v>
      </c>
      <c r="F159" s="15">
        <f>H52</f>
        <v>152.94864817994002</v>
      </c>
      <c r="G159" s="15">
        <f>H64</f>
        <v>109.76314751736851</v>
      </c>
      <c r="H159" s="15">
        <f>H76</f>
        <v>66.577646854797038</v>
      </c>
      <c r="I159" s="15">
        <f>H88</f>
        <v>23.392146192225624</v>
      </c>
      <c r="J159" s="15">
        <f>H100</f>
        <v>0</v>
      </c>
      <c r="K159" s="16">
        <f>H112</f>
        <v>0</v>
      </c>
      <c r="L159" s="15">
        <f>H124</f>
        <v>0</v>
      </c>
      <c r="M159" s="15">
        <f>H136</f>
        <v>0</v>
      </c>
      <c r="O159" s="193">
        <f>SUM(C159:N159)</f>
        <v>1070.6405372595807</v>
      </c>
    </row>
    <row r="160" spans="2:38" x14ac:dyDescent="0.25">
      <c r="C160" s="15">
        <f>O16</f>
        <v>62.902408311383354</v>
      </c>
      <c r="D160" s="16">
        <f>O28</f>
        <v>49.052336756583394</v>
      </c>
      <c r="E160" s="15">
        <f>O40</f>
        <v>35.202265201783376</v>
      </c>
      <c r="F160" s="15">
        <f>O52</f>
        <v>21.352193646983356</v>
      </c>
      <c r="G160" s="15">
        <f>O64</f>
        <v>7.5021220921833596</v>
      </c>
      <c r="H160" s="15">
        <f>O76</f>
        <v>0</v>
      </c>
      <c r="I160" s="15">
        <f>O88</f>
        <v>0</v>
      </c>
      <c r="J160" s="15">
        <f>O100</f>
        <v>0</v>
      </c>
      <c r="K160" s="16">
        <f>O112</f>
        <v>0</v>
      </c>
      <c r="L160" s="15">
        <f>O124</f>
        <v>0</v>
      </c>
      <c r="M160" s="15">
        <f>O136</f>
        <v>0</v>
      </c>
      <c r="O160" s="193">
        <f t="shared" ref="O160:O161" si="54">SUM(C160:N160)</f>
        <v>176.01132600891683</v>
      </c>
    </row>
    <row r="161" spans="2:34" x14ac:dyDescent="0.25">
      <c r="B161" s="194" t="s">
        <v>313</v>
      </c>
      <c r="C161" s="195">
        <f>C159+C160</f>
        <v>345.40755847903807</v>
      </c>
      <c r="D161" s="195">
        <f t="shared" ref="D161:N161" si="55">D159+D160</f>
        <v>288.37198626166651</v>
      </c>
      <c r="E161" s="195">
        <f t="shared" si="55"/>
        <v>231.33641404429494</v>
      </c>
      <c r="F161" s="195">
        <f t="shared" si="55"/>
        <v>174.30084182692337</v>
      </c>
      <c r="G161" s="195">
        <f t="shared" si="55"/>
        <v>117.26526960955186</v>
      </c>
      <c r="H161" s="195">
        <f t="shared" si="55"/>
        <v>66.577646854797038</v>
      </c>
      <c r="I161" s="195">
        <f t="shared" si="55"/>
        <v>23.392146192225624</v>
      </c>
      <c r="J161" s="195">
        <f t="shared" si="55"/>
        <v>0</v>
      </c>
      <c r="K161" s="195">
        <f t="shared" si="55"/>
        <v>0</v>
      </c>
      <c r="L161" s="195">
        <f t="shared" si="55"/>
        <v>0</v>
      </c>
      <c r="M161" s="195">
        <f t="shared" si="55"/>
        <v>0</v>
      </c>
      <c r="N161" s="195">
        <f t="shared" si="55"/>
        <v>0</v>
      </c>
      <c r="O161" s="196">
        <f t="shared" si="54"/>
        <v>1246.6518632684977</v>
      </c>
    </row>
    <row r="162" spans="2:34" x14ac:dyDescent="0.25">
      <c r="D162" s="16"/>
      <c r="K162" s="16"/>
      <c r="T162" s="16"/>
      <c r="AA162" s="16"/>
      <c r="AH162" s="16"/>
    </row>
    <row r="163" spans="2:34" x14ac:dyDescent="0.25">
      <c r="C163" s="15">
        <f>X16</f>
        <v>194.64613831689536</v>
      </c>
      <c r="D163" s="16">
        <f>X28</f>
        <v>174.24654303477524</v>
      </c>
      <c r="E163" s="15">
        <f>X40</f>
        <v>153.84694775265521</v>
      </c>
      <c r="F163" s="15">
        <f>X52</f>
        <v>133.44735247053518</v>
      </c>
      <c r="G163" s="15">
        <f>X64</f>
        <v>113.04775718841515</v>
      </c>
      <c r="H163" s="15">
        <f>X76</f>
        <v>92.64816190629513</v>
      </c>
      <c r="I163" s="15">
        <f>X88</f>
        <v>72.248566624175112</v>
      </c>
      <c r="J163" s="15">
        <f>X100</f>
        <v>51.848971342055094</v>
      </c>
      <c r="K163" s="16">
        <f>X112</f>
        <v>31.449376059935073</v>
      </c>
      <c r="L163" s="15">
        <f>X124</f>
        <v>11.049780777815032</v>
      </c>
      <c r="M163" s="15">
        <f>X136</f>
        <v>0</v>
      </c>
      <c r="N163" s="15">
        <f>X148</f>
        <v>0</v>
      </c>
      <c r="O163" s="193">
        <f>SUM(C163:N163)</f>
        <v>1028.4795954735516</v>
      </c>
    </row>
    <row r="164" spans="2:34" x14ac:dyDescent="0.25">
      <c r="C164" s="15">
        <f>AE16</f>
        <v>0</v>
      </c>
      <c r="D164" s="16">
        <f>AE28</f>
        <v>176.16835433447378</v>
      </c>
      <c r="E164" s="15">
        <f>AE40</f>
        <v>157.70529536492188</v>
      </c>
      <c r="F164" s="15">
        <f>AE52</f>
        <v>139.24223639536996</v>
      </c>
      <c r="G164" s="15">
        <f>AE64</f>
        <v>120.77917742581806</v>
      </c>
      <c r="H164" s="15">
        <f>AE76</f>
        <v>102.31611845626615</v>
      </c>
      <c r="I164" s="15">
        <f>AE88</f>
        <v>83.853059486714258</v>
      </c>
      <c r="J164" s="15">
        <f>AE100</f>
        <v>65.390000517162363</v>
      </c>
      <c r="K164" s="16">
        <f>AE112</f>
        <v>46.926941547610461</v>
      </c>
      <c r="L164" s="15">
        <f>AE124</f>
        <v>28.463882578058623</v>
      </c>
      <c r="M164" s="15">
        <f>AE136</f>
        <v>10.000823608506785</v>
      </c>
      <c r="N164" s="15">
        <f>AE148</f>
        <v>0</v>
      </c>
      <c r="O164" s="193">
        <f t="shared" ref="O164" si="56">SUM(C164:N164)</f>
        <v>930.84588971490234</v>
      </c>
    </row>
    <row r="165" spans="2:34" x14ac:dyDescent="0.25">
      <c r="C165" s="15">
        <f>AL16</f>
        <v>0</v>
      </c>
      <c r="D165" s="16">
        <f>AL28</f>
        <v>0</v>
      </c>
      <c r="E165" s="15">
        <f>AL40</f>
        <v>153.44248701983835</v>
      </c>
      <c r="F165" s="15">
        <f>AL52</f>
        <v>137.36117833653648</v>
      </c>
      <c r="G165" s="15">
        <f>AL64</f>
        <v>121.27986965323461</v>
      </c>
      <c r="H165" s="15">
        <f>AL76</f>
        <v>105.19856096993276</v>
      </c>
      <c r="I165" s="15">
        <f>AL88</f>
        <v>89.117252286630901</v>
      </c>
      <c r="J165" s="15">
        <f>AL100</f>
        <v>73.035943603329045</v>
      </c>
      <c r="K165" s="16">
        <f>AL112</f>
        <v>56.954634920027175</v>
      </c>
      <c r="L165" s="15">
        <f>AL124</f>
        <v>40.873326236725312</v>
      </c>
      <c r="M165" s="15">
        <f>AL136</f>
        <v>24.792017553423456</v>
      </c>
      <c r="N165" s="15">
        <f>AL148</f>
        <v>8.7107088701216195</v>
      </c>
      <c r="O165" s="193">
        <f t="shared" ref="O165" si="57">SUM(C165:N165)</f>
        <v>810.76597944979972</v>
      </c>
    </row>
    <row r="166" spans="2:34" x14ac:dyDescent="0.25">
      <c r="B166" s="194" t="s">
        <v>314</v>
      </c>
      <c r="C166" s="195">
        <f>C163+C165+C164</f>
        <v>194.64613831689536</v>
      </c>
      <c r="D166" s="195">
        <f t="shared" ref="D166:O166" si="58">D163+D165+D164</f>
        <v>350.41489736924905</v>
      </c>
      <c r="E166" s="195">
        <f t="shared" si="58"/>
        <v>464.99473013741544</v>
      </c>
      <c r="F166" s="195">
        <f t="shared" si="58"/>
        <v>410.05076720244159</v>
      </c>
      <c r="G166" s="195">
        <f t="shared" si="58"/>
        <v>355.10680426746785</v>
      </c>
      <c r="H166" s="195">
        <f t="shared" si="58"/>
        <v>300.16284133249405</v>
      </c>
      <c r="I166" s="195">
        <f t="shared" si="58"/>
        <v>245.21887839752026</v>
      </c>
      <c r="J166" s="195">
        <f t="shared" si="58"/>
        <v>190.27491546254652</v>
      </c>
      <c r="K166" s="195">
        <f t="shared" si="58"/>
        <v>135.33095252757272</v>
      </c>
      <c r="L166" s="195">
        <f t="shared" si="58"/>
        <v>80.386989592598965</v>
      </c>
      <c r="M166" s="195">
        <f t="shared" si="58"/>
        <v>34.792841161930241</v>
      </c>
      <c r="N166" s="195">
        <f t="shared" si="58"/>
        <v>8.7107088701216195</v>
      </c>
      <c r="O166" s="195">
        <f t="shared" si="58"/>
        <v>2770.0914646382535</v>
      </c>
    </row>
    <row r="167" spans="2:34" x14ac:dyDescent="0.25">
      <c r="D167" s="16"/>
      <c r="K167" s="16"/>
      <c r="T167" s="16"/>
      <c r="AA167" s="16"/>
      <c r="AH167" s="16"/>
    </row>
    <row r="168" spans="2:34" x14ac:dyDescent="0.25">
      <c r="B168" t="s">
        <v>315</v>
      </c>
      <c r="C168" s="197">
        <f>C161+C166</f>
        <v>540.05369679593343</v>
      </c>
      <c r="D168" s="197">
        <f t="shared" ref="D168:O168" si="59">D161+D166</f>
        <v>638.78688363091555</v>
      </c>
      <c r="E168" s="197">
        <f t="shared" si="59"/>
        <v>696.33114418171044</v>
      </c>
      <c r="F168" s="197">
        <f t="shared" si="59"/>
        <v>584.35160902936491</v>
      </c>
      <c r="G168" s="197">
        <f t="shared" si="59"/>
        <v>472.37207387701972</v>
      </c>
      <c r="H168" s="197">
        <f t="shared" si="59"/>
        <v>366.74048818729108</v>
      </c>
      <c r="I168" s="197">
        <f t="shared" si="59"/>
        <v>268.61102458974585</v>
      </c>
      <c r="J168" s="197">
        <f t="shared" si="59"/>
        <v>190.27491546254652</v>
      </c>
      <c r="K168" s="197">
        <f t="shared" si="59"/>
        <v>135.33095252757272</v>
      </c>
      <c r="L168" s="197">
        <f t="shared" si="59"/>
        <v>80.386989592598965</v>
      </c>
      <c r="M168" s="197">
        <f t="shared" si="59"/>
        <v>34.792841161930241</v>
      </c>
      <c r="N168" s="197">
        <f t="shared" si="59"/>
        <v>8.7107088701216195</v>
      </c>
      <c r="O168" s="197">
        <f t="shared" si="59"/>
        <v>4016.7433279067509</v>
      </c>
      <c r="T168" s="16"/>
      <c r="AA168" s="16"/>
      <c r="AH168" s="16"/>
    </row>
    <row r="169" spans="2:34" x14ac:dyDescent="0.25">
      <c r="D169" s="16"/>
      <c r="K169" s="16"/>
      <c r="T169" s="16"/>
      <c r="AA169" s="16"/>
      <c r="AH169" s="16"/>
    </row>
    <row r="170" spans="2:34" x14ac:dyDescent="0.25">
      <c r="D170" s="16"/>
      <c r="K170" s="16"/>
      <c r="T170" s="16"/>
      <c r="AA170" s="16"/>
      <c r="AH170" s="16"/>
    </row>
    <row r="171" spans="2:34" x14ac:dyDescent="0.25">
      <c r="B171" t="s">
        <v>326</v>
      </c>
      <c r="D171" s="16"/>
      <c r="K171" s="16"/>
      <c r="T171" s="16"/>
      <c r="AA171" s="16"/>
      <c r="AH171" s="16"/>
    </row>
    <row r="172" spans="2:34" x14ac:dyDescent="0.25">
      <c r="C172">
        <v>2027</v>
      </c>
      <c r="D172" s="192">
        <f>C172+1</f>
        <v>2028</v>
      </c>
      <c r="E172" s="192">
        <f t="shared" ref="E172" si="60">D172+1</f>
        <v>2029</v>
      </c>
      <c r="F172" s="192">
        <f t="shared" ref="F172" si="61">E172+1</f>
        <v>2030</v>
      </c>
      <c r="G172" s="192">
        <f t="shared" ref="G172" si="62">F172+1</f>
        <v>2031</v>
      </c>
      <c r="H172" s="192">
        <f t="shared" ref="H172" si="63">G172+1</f>
        <v>2032</v>
      </c>
      <c r="I172" s="192">
        <f t="shared" ref="I172" si="64">H172+1</f>
        <v>2033</v>
      </c>
      <c r="J172" s="192">
        <f t="shared" ref="J172" si="65">I172+1</f>
        <v>2034</v>
      </c>
      <c r="K172" s="192">
        <f t="shared" ref="K172" si="66">J172+1</f>
        <v>2035</v>
      </c>
      <c r="L172" s="192">
        <f t="shared" ref="L172" si="67">K172+1</f>
        <v>2036</v>
      </c>
      <c r="M172" s="192">
        <f t="shared" ref="M172" si="68">L172+1</f>
        <v>2037</v>
      </c>
      <c r="N172" s="192">
        <f t="shared" ref="N172" si="69">M172+1</f>
        <v>2038</v>
      </c>
      <c r="O172" s="192"/>
      <c r="T172" s="16"/>
      <c r="AA172" s="16"/>
      <c r="AH172" s="16"/>
    </row>
    <row r="173" spans="2:34" x14ac:dyDescent="0.25">
      <c r="C173" s="15">
        <f>E5*12</f>
        <v>236.63288034285716</v>
      </c>
      <c r="D173" s="16">
        <f>C173</f>
        <v>236.63288034285716</v>
      </c>
      <c r="E173" s="16">
        <f t="shared" ref="E173:K174" si="70">D173</f>
        <v>236.63288034285716</v>
      </c>
      <c r="F173" s="16">
        <f t="shared" si="70"/>
        <v>236.63288034285716</v>
      </c>
      <c r="G173" s="16">
        <f t="shared" si="70"/>
        <v>236.63288034285716</v>
      </c>
      <c r="H173" s="16">
        <f t="shared" si="70"/>
        <v>236.63288034285716</v>
      </c>
      <c r="I173" s="16">
        <f t="shared" si="70"/>
        <v>236.63288034285716</v>
      </c>
      <c r="J173" s="16">
        <v>0</v>
      </c>
      <c r="K173" s="16">
        <f t="shared" si="70"/>
        <v>0</v>
      </c>
      <c r="L173" s="16">
        <f>K173</f>
        <v>0</v>
      </c>
      <c r="M173" s="15">
        <f>H150</f>
        <v>0</v>
      </c>
      <c r="O173" s="193">
        <f>SUM(C173:N173)</f>
        <v>1656.4301624</v>
      </c>
      <c r="P173" s="17">
        <f>E149</f>
        <v>1656.4301624000032</v>
      </c>
      <c r="T173" s="16"/>
      <c r="AA173" s="16"/>
      <c r="AH173" s="16"/>
    </row>
    <row r="174" spans="2:34" x14ac:dyDescent="0.25">
      <c r="C174" s="15">
        <f>L5*12</f>
        <v>75.890803040000009</v>
      </c>
      <c r="D174" s="16">
        <f>C174</f>
        <v>75.890803040000009</v>
      </c>
      <c r="E174" s="16">
        <f t="shared" si="70"/>
        <v>75.890803040000009</v>
      </c>
      <c r="F174" s="16">
        <f t="shared" si="70"/>
        <v>75.890803040000009</v>
      </c>
      <c r="G174" s="16">
        <f t="shared" si="70"/>
        <v>75.890803040000009</v>
      </c>
      <c r="H174" s="16">
        <v>0</v>
      </c>
      <c r="I174" s="16">
        <f t="shared" si="70"/>
        <v>0</v>
      </c>
      <c r="J174" s="16">
        <f t="shared" si="70"/>
        <v>0</v>
      </c>
      <c r="K174" s="16">
        <f t="shared" si="70"/>
        <v>0</v>
      </c>
      <c r="L174" s="16">
        <f>K174</f>
        <v>0</v>
      </c>
      <c r="M174" s="15">
        <f>O150</f>
        <v>0</v>
      </c>
      <c r="O174" s="193">
        <f t="shared" ref="O174:O175" si="71">SUM(C174:N174)</f>
        <v>379.45401520000007</v>
      </c>
      <c r="P174" s="17">
        <f>L149</f>
        <v>379.4540151999999</v>
      </c>
      <c r="T174" s="16"/>
      <c r="AA174" s="16"/>
      <c r="AH174" s="16"/>
    </row>
    <row r="175" spans="2:34" x14ac:dyDescent="0.25">
      <c r="B175" s="194" t="s">
        <v>313</v>
      </c>
      <c r="C175" s="195">
        <f>C173+C174</f>
        <v>312.52368338285714</v>
      </c>
      <c r="D175" s="195">
        <f t="shared" ref="D175:N175" si="72">D173+D174</f>
        <v>312.52368338285714</v>
      </c>
      <c r="E175" s="195">
        <f t="shared" si="72"/>
        <v>312.52368338285714</v>
      </c>
      <c r="F175" s="195">
        <f t="shared" si="72"/>
        <v>312.52368338285714</v>
      </c>
      <c r="G175" s="195">
        <f t="shared" si="72"/>
        <v>312.52368338285714</v>
      </c>
      <c r="H175" s="195">
        <f t="shared" si="72"/>
        <v>236.63288034285716</v>
      </c>
      <c r="I175" s="195">
        <f t="shared" si="72"/>
        <v>236.63288034285716</v>
      </c>
      <c r="J175" s="195">
        <f t="shared" si="72"/>
        <v>0</v>
      </c>
      <c r="K175" s="195">
        <f t="shared" si="72"/>
        <v>0</v>
      </c>
      <c r="L175" s="195">
        <f t="shared" si="72"/>
        <v>0</v>
      </c>
      <c r="M175" s="195">
        <f t="shared" si="72"/>
        <v>0</v>
      </c>
      <c r="N175" s="195">
        <f t="shared" si="72"/>
        <v>0</v>
      </c>
      <c r="O175" s="196">
        <f t="shared" si="71"/>
        <v>2035.8841775999999</v>
      </c>
      <c r="P175" s="196">
        <f>P173+P174</f>
        <v>2035.8841776000031</v>
      </c>
      <c r="T175" s="16"/>
      <c r="AA175" s="16"/>
      <c r="AH175" s="16"/>
    </row>
    <row r="176" spans="2:34" x14ac:dyDescent="0.25">
      <c r="D176" s="16"/>
      <c r="K176" s="16"/>
      <c r="T176" s="16"/>
      <c r="AA176" s="16"/>
      <c r="AH176" s="16"/>
    </row>
    <row r="177" spans="2:34" x14ac:dyDescent="0.25">
      <c r="C177" s="15">
        <f>U5*12</f>
        <v>111.77860428558928</v>
      </c>
      <c r="D177" s="16">
        <f>C177</f>
        <v>111.77860428558928</v>
      </c>
      <c r="E177" s="16">
        <f t="shared" ref="E177:K179" si="73">D177</f>
        <v>111.77860428558928</v>
      </c>
      <c r="F177" s="16">
        <f t="shared" si="73"/>
        <v>111.77860428558928</v>
      </c>
      <c r="G177" s="16">
        <f t="shared" si="73"/>
        <v>111.77860428558928</v>
      </c>
      <c r="H177" s="16">
        <f t="shared" si="73"/>
        <v>111.77860428558928</v>
      </c>
      <c r="I177" s="16">
        <f t="shared" si="73"/>
        <v>111.77860428558928</v>
      </c>
      <c r="J177" s="16">
        <f t="shared" si="73"/>
        <v>111.77860428558928</v>
      </c>
      <c r="K177" s="16">
        <f t="shared" si="73"/>
        <v>111.77860428558928</v>
      </c>
      <c r="L177" s="16">
        <f>K177</f>
        <v>111.77860428558928</v>
      </c>
      <c r="M177" s="15">
        <f>X150</f>
        <v>0</v>
      </c>
      <c r="N177" s="15">
        <f>X162</f>
        <v>0</v>
      </c>
      <c r="O177" s="193">
        <f>SUM(C177:N177)</f>
        <v>1117.7860428558929</v>
      </c>
      <c r="P177" s="17">
        <f>U149</f>
        <v>1117.7860428558929</v>
      </c>
      <c r="T177" s="16"/>
      <c r="AA177" s="16"/>
      <c r="AH177" s="16"/>
    </row>
    <row r="178" spans="2:34" x14ac:dyDescent="0.25">
      <c r="C178" s="15">
        <f>AE30</f>
        <v>0</v>
      </c>
      <c r="D178" s="16">
        <f>AB17*12</f>
        <v>101.16744640850322</v>
      </c>
      <c r="E178" s="16">
        <f t="shared" si="73"/>
        <v>101.16744640850322</v>
      </c>
      <c r="F178" s="16">
        <f t="shared" si="73"/>
        <v>101.16744640850322</v>
      </c>
      <c r="G178" s="16">
        <f t="shared" si="73"/>
        <v>101.16744640850322</v>
      </c>
      <c r="H178" s="16">
        <f t="shared" si="73"/>
        <v>101.16744640850322</v>
      </c>
      <c r="I178" s="16">
        <f t="shared" si="73"/>
        <v>101.16744640850322</v>
      </c>
      <c r="J178" s="16">
        <f t="shared" si="73"/>
        <v>101.16744640850322</v>
      </c>
      <c r="K178" s="16">
        <f t="shared" si="73"/>
        <v>101.16744640850322</v>
      </c>
      <c r="L178" s="16">
        <f>K178</f>
        <v>101.16744640850322</v>
      </c>
      <c r="M178" s="15">
        <f>L178</f>
        <v>101.16744640850322</v>
      </c>
      <c r="N178" s="15">
        <f>AE162</f>
        <v>0</v>
      </c>
      <c r="O178" s="193">
        <f t="shared" ref="O178:O179" si="74">SUM(C178:N178)</f>
        <v>1011.6744640850322</v>
      </c>
      <c r="P178" s="17">
        <f>AB149</f>
        <v>1011.6744640850347</v>
      </c>
      <c r="T178" s="16"/>
      <c r="AA178" s="16"/>
      <c r="AH178" s="16"/>
    </row>
    <row r="179" spans="2:34" x14ac:dyDescent="0.25">
      <c r="C179" s="15">
        <f>AL30</f>
        <v>0</v>
      </c>
      <c r="D179" s="16">
        <f>AL42</f>
        <v>0</v>
      </c>
      <c r="E179" s="15">
        <f>AI29*12</f>
        <v>88.116759908503212</v>
      </c>
      <c r="F179" s="16">
        <f t="shared" si="73"/>
        <v>88.116759908503212</v>
      </c>
      <c r="G179" s="16">
        <f t="shared" si="73"/>
        <v>88.116759908503212</v>
      </c>
      <c r="H179" s="16">
        <f t="shared" si="73"/>
        <v>88.116759908503212</v>
      </c>
      <c r="I179" s="16">
        <f t="shared" si="73"/>
        <v>88.116759908503212</v>
      </c>
      <c r="J179" s="16">
        <f t="shared" si="73"/>
        <v>88.116759908503212</v>
      </c>
      <c r="K179" s="16">
        <f t="shared" si="73"/>
        <v>88.116759908503212</v>
      </c>
      <c r="L179" s="16">
        <f>K179</f>
        <v>88.116759908503212</v>
      </c>
      <c r="M179" s="15">
        <f>L179</f>
        <v>88.116759908503212</v>
      </c>
      <c r="N179" s="15">
        <f>M179</f>
        <v>88.116759908503212</v>
      </c>
      <c r="O179" s="193">
        <f t="shared" si="74"/>
        <v>881.16759908503229</v>
      </c>
      <c r="P179" s="17">
        <f>AI149</f>
        <v>881.16759908503332</v>
      </c>
      <c r="T179" s="16"/>
      <c r="AA179" s="16"/>
      <c r="AH179" s="16"/>
    </row>
    <row r="180" spans="2:34" x14ac:dyDescent="0.25">
      <c r="B180" s="194" t="s">
        <v>314</v>
      </c>
      <c r="C180" s="195">
        <f>C177+C179+C178</f>
        <v>111.77860428558928</v>
      </c>
      <c r="D180" s="195">
        <f t="shared" ref="D180:O180" si="75">D177+D179+D178</f>
        <v>212.94605069409249</v>
      </c>
      <c r="E180" s="195">
        <f t="shared" si="75"/>
        <v>301.06281060259573</v>
      </c>
      <c r="F180" s="195">
        <f t="shared" si="75"/>
        <v>301.06281060259573</v>
      </c>
      <c r="G180" s="195">
        <f t="shared" si="75"/>
        <v>301.06281060259573</v>
      </c>
      <c r="H180" s="195">
        <f t="shared" si="75"/>
        <v>301.06281060259573</v>
      </c>
      <c r="I180" s="195">
        <f t="shared" si="75"/>
        <v>301.06281060259573</v>
      </c>
      <c r="J180" s="195">
        <f t="shared" si="75"/>
        <v>301.06281060259573</v>
      </c>
      <c r="K180" s="195">
        <f t="shared" si="75"/>
        <v>301.06281060259573</v>
      </c>
      <c r="L180" s="195">
        <f t="shared" si="75"/>
        <v>301.06281060259573</v>
      </c>
      <c r="M180" s="195">
        <f t="shared" si="75"/>
        <v>189.28420631700644</v>
      </c>
      <c r="N180" s="195">
        <f t="shared" si="75"/>
        <v>88.116759908503212</v>
      </c>
      <c r="O180" s="195">
        <f t="shared" si="75"/>
        <v>3010.6281060259571</v>
      </c>
      <c r="P180" s="17">
        <f>SUM(P177:P179)</f>
        <v>3010.6281060259607</v>
      </c>
      <c r="T180" s="16"/>
      <c r="AA180" s="16"/>
      <c r="AH180" s="16"/>
    </row>
    <row r="181" spans="2:34" x14ac:dyDescent="0.25">
      <c r="D181" s="16"/>
      <c r="K181" s="16"/>
      <c r="T181" s="16"/>
      <c r="AA181" s="16"/>
      <c r="AH181" s="16"/>
    </row>
    <row r="182" spans="2:34" x14ac:dyDescent="0.25">
      <c r="B182" t="s">
        <v>315</v>
      </c>
      <c r="C182" s="197">
        <f>C175+C180</f>
        <v>424.30228766844641</v>
      </c>
      <c r="D182" s="197">
        <f t="shared" ref="D182:P182" si="76">D175+D180</f>
        <v>525.46973407694963</v>
      </c>
      <c r="E182" s="197">
        <f t="shared" si="76"/>
        <v>613.58649398545288</v>
      </c>
      <c r="F182" s="197">
        <f t="shared" si="76"/>
        <v>613.58649398545288</v>
      </c>
      <c r="G182" s="197">
        <f t="shared" si="76"/>
        <v>613.58649398545288</v>
      </c>
      <c r="H182" s="197">
        <f t="shared" si="76"/>
        <v>537.69569094545295</v>
      </c>
      <c r="I182" s="197">
        <f t="shared" si="76"/>
        <v>537.69569094545295</v>
      </c>
      <c r="J182" s="197">
        <f t="shared" si="76"/>
        <v>301.06281060259573</v>
      </c>
      <c r="K182" s="197">
        <f t="shared" si="76"/>
        <v>301.06281060259573</v>
      </c>
      <c r="L182" s="197">
        <f t="shared" si="76"/>
        <v>301.06281060259573</v>
      </c>
      <c r="M182" s="197">
        <f t="shared" si="76"/>
        <v>189.28420631700644</v>
      </c>
      <c r="N182" s="197">
        <f t="shared" si="76"/>
        <v>88.116759908503212</v>
      </c>
      <c r="O182" s="197">
        <f t="shared" si="76"/>
        <v>5046.512283625957</v>
      </c>
      <c r="P182" s="197">
        <f t="shared" si="76"/>
        <v>5046.5122836259634</v>
      </c>
      <c r="T182" s="16"/>
      <c r="AA182" s="16"/>
      <c r="AH182" s="16"/>
    </row>
    <row r="183" spans="2:34" x14ac:dyDescent="0.25">
      <c r="D183" s="16"/>
      <c r="K183" s="16"/>
      <c r="T183" s="16"/>
      <c r="AA183" s="16"/>
      <c r="AH183" s="16"/>
    </row>
    <row r="184" spans="2:34" x14ac:dyDescent="0.25">
      <c r="D184" s="16"/>
      <c r="K184" s="16"/>
      <c r="T184" s="16"/>
      <c r="AA184" s="16"/>
      <c r="AH184" s="16"/>
    </row>
    <row r="185" spans="2:34" x14ac:dyDescent="0.25">
      <c r="D185" s="16"/>
      <c r="K185" s="16"/>
      <c r="T185" s="16"/>
      <c r="AA185" s="16"/>
      <c r="AH185" s="16"/>
    </row>
    <row r="186" spans="2:34" x14ac:dyDescent="0.25">
      <c r="B186" t="s">
        <v>334</v>
      </c>
      <c r="C186">
        <v>2027</v>
      </c>
      <c r="D186" s="192">
        <f>C186+1</f>
        <v>2028</v>
      </c>
      <c r="E186" s="192">
        <f t="shared" ref="E186:O186" si="77">D186+1</f>
        <v>2029</v>
      </c>
      <c r="F186" s="192">
        <f t="shared" si="77"/>
        <v>2030</v>
      </c>
      <c r="G186" s="192">
        <f t="shared" si="77"/>
        <v>2031</v>
      </c>
      <c r="H186" s="192">
        <f t="shared" si="77"/>
        <v>2032</v>
      </c>
      <c r="I186" s="192">
        <f t="shared" si="77"/>
        <v>2033</v>
      </c>
      <c r="J186" s="192">
        <f t="shared" si="77"/>
        <v>2034</v>
      </c>
      <c r="K186" s="192">
        <f t="shared" si="77"/>
        <v>2035</v>
      </c>
      <c r="L186" s="192">
        <f t="shared" si="77"/>
        <v>2036</v>
      </c>
      <c r="M186" s="192">
        <f t="shared" si="77"/>
        <v>2037</v>
      </c>
      <c r="N186" s="192">
        <f t="shared" si="77"/>
        <v>2038</v>
      </c>
      <c r="O186" s="192">
        <f t="shared" si="77"/>
        <v>2039</v>
      </c>
      <c r="T186" s="16"/>
      <c r="AA186" s="16"/>
      <c r="AH186" s="16"/>
    </row>
    <row r="187" spans="2:34" x14ac:dyDescent="0.25">
      <c r="C187" s="15">
        <f>C182</f>
        <v>424.30228766844641</v>
      </c>
      <c r="D187" s="15">
        <f t="shared" ref="D187:M187" si="78">D182</f>
        <v>525.46973407694963</v>
      </c>
      <c r="E187" s="15">
        <f t="shared" si="78"/>
        <v>613.58649398545288</v>
      </c>
      <c r="F187" s="15">
        <f t="shared" si="78"/>
        <v>613.58649398545288</v>
      </c>
      <c r="G187" s="15">
        <f t="shared" si="78"/>
        <v>613.58649398545288</v>
      </c>
      <c r="H187" s="15">
        <f t="shared" si="78"/>
        <v>537.69569094545295</v>
      </c>
      <c r="I187" s="15">
        <f t="shared" si="78"/>
        <v>537.69569094545295</v>
      </c>
      <c r="J187" s="15">
        <f t="shared" si="78"/>
        <v>301.06281060259573</v>
      </c>
      <c r="K187" s="15">
        <f t="shared" si="78"/>
        <v>301.06281060259573</v>
      </c>
      <c r="L187" s="15">
        <f t="shared" si="78"/>
        <v>301.06281060259573</v>
      </c>
      <c r="M187" s="15">
        <f t="shared" si="78"/>
        <v>189.28420631700644</v>
      </c>
      <c r="N187" s="15">
        <f t="shared" ref="N187" si="79">N168+N182</f>
        <v>96.827468778624834</v>
      </c>
      <c r="O187" s="15">
        <v>0</v>
      </c>
      <c r="P187" s="15">
        <f>SUM(C187:O187)</f>
        <v>5055.2229924960802</v>
      </c>
      <c r="T187" s="16"/>
      <c r="AA187" s="16"/>
      <c r="AH187" s="16"/>
    </row>
    <row r="188" spans="2:34" x14ac:dyDescent="0.25">
      <c r="C188">
        <v>1200</v>
      </c>
      <c r="D188">
        <f>Лист1!I39-Лист1!I40-Лист1!I41-Лист1!I42-Лист1!I43-Лист1!I44</f>
        <v>207.57944984992704</v>
      </c>
      <c r="E188">
        <f>Лист1!J39-Лист1!J40-Лист1!J41-Лист1!J42-Лист1!J43-Лист1!J44</f>
        <v>147.89599999999993</v>
      </c>
      <c r="F188">
        <f>Лист1!K39</f>
        <v>1595.8607239149678</v>
      </c>
      <c r="G188">
        <f>Лист1!L39</f>
        <v>1579.2199574443798</v>
      </c>
      <c r="H188">
        <f>Лист1!M39</f>
        <v>1470.8557560326151</v>
      </c>
      <c r="K188">
        <f>Лист1!P39</f>
        <v>0</v>
      </c>
      <c r="L188">
        <f>Лист1!Q39</f>
        <v>0</v>
      </c>
      <c r="M188">
        <f>Лист1!R39</f>
        <v>0</v>
      </c>
      <c r="N188">
        <f>Лист1!S39</f>
        <v>0</v>
      </c>
      <c r="O188">
        <f>Лист1!T39</f>
        <v>0</v>
      </c>
      <c r="P188" s="15">
        <f>SUM(C188:O188)</f>
        <v>6201.4118872418894</v>
      </c>
      <c r="T188" s="16"/>
      <c r="AA188" s="16"/>
      <c r="AH188" s="16"/>
    </row>
    <row r="189" spans="2:34" x14ac:dyDescent="0.25">
      <c r="C189" s="218">
        <f>C188-C187</f>
        <v>775.69771233155359</v>
      </c>
      <c r="D189" s="218">
        <f>D188-D187+C189</f>
        <v>457.80742810453103</v>
      </c>
      <c r="E189" s="218">
        <f>E188-E187+D189</f>
        <v>-7.8830658809218903</v>
      </c>
      <c r="F189" s="218">
        <f t="shared" ref="F189:M189" si="80">F188-F187+E189</f>
        <v>974.39116404859305</v>
      </c>
      <c r="G189" s="218">
        <f t="shared" si="80"/>
        <v>1940.0246275075201</v>
      </c>
      <c r="H189" s="218">
        <f t="shared" si="80"/>
        <v>2873.184692594682</v>
      </c>
      <c r="I189" s="218">
        <f t="shared" si="80"/>
        <v>2335.4890016492291</v>
      </c>
      <c r="J189" s="218">
        <f t="shared" si="80"/>
        <v>2034.4261910466334</v>
      </c>
      <c r="K189" s="218">
        <f t="shared" si="80"/>
        <v>1733.3633804440378</v>
      </c>
      <c r="L189" s="218">
        <f t="shared" si="80"/>
        <v>1432.3005698414422</v>
      </c>
      <c r="M189" s="218">
        <f t="shared" si="80"/>
        <v>1243.0163635244357</v>
      </c>
      <c r="N189" s="218">
        <f t="shared" ref="N189" si="81">N188-N187+M189</f>
        <v>1146.188894745811</v>
      </c>
      <c r="O189" s="219">
        <f t="shared" ref="O189" si="82">O188-O187+N189</f>
        <v>1146.188894745811</v>
      </c>
      <c r="P189" s="15"/>
      <c r="T189" s="16"/>
      <c r="AA189" s="16"/>
      <c r="AH189" s="16"/>
    </row>
    <row r="190" spans="2:34" x14ac:dyDescent="0.25">
      <c r="C190" s="218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15"/>
      <c r="T190" s="16"/>
      <c r="AA190" s="16"/>
      <c r="AH190" s="16"/>
    </row>
    <row r="191" spans="2:34" x14ac:dyDescent="0.25">
      <c r="D191" s="16"/>
      <c r="K191" s="16"/>
      <c r="T191" s="16"/>
      <c r="AA191" s="16"/>
      <c r="AH191" s="16"/>
    </row>
    <row r="192" spans="2:34" x14ac:dyDescent="0.25">
      <c r="D192" s="16"/>
      <c r="K192" s="16"/>
      <c r="T192" s="16"/>
      <c r="AA192" s="16"/>
      <c r="AH192" s="16"/>
    </row>
    <row r="193" spans="4:34" x14ac:dyDescent="0.25">
      <c r="D193" s="16"/>
      <c r="K193" s="16"/>
      <c r="T193" s="16"/>
      <c r="AA193" s="16"/>
      <c r="AH193" s="16"/>
    </row>
    <row r="194" spans="4:34" x14ac:dyDescent="0.25">
      <c r="D194" s="16"/>
      <c r="K194" s="16"/>
      <c r="T194" s="16"/>
      <c r="AA194" s="16"/>
      <c r="AH194" s="16"/>
    </row>
    <row r="195" spans="4:34" x14ac:dyDescent="0.25">
      <c r="D195" s="16"/>
      <c r="K195" s="16"/>
      <c r="T195" s="16"/>
      <c r="AA195" s="16"/>
      <c r="AH195" s="16"/>
    </row>
    <row r="196" spans="4:34" x14ac:dyDescent="0.25">
      <c r="D196" s="16"/>
      <c r="K196" s="16"/>
      <c r="T196" s="16"/>
      <c r="AA196" s="16"/>
      <c r="AH196" s="16"/>
    </row>
    <row r="197" spans="4:34" x14ac:dyDescent="0.25">
      <c r="D197" s="16"/>
      <c r="K197" s="16"/>
      <c r="T197" s="16"/>
      <c r="AA197" s="16"/>
      <c r="AH197" s="16"/>
    </row>
    <row r="198" spans="4:34" x14ac:dyDescent="0.25">
      <c r="D198" s="16"/>
      <c r="K198" s="16"/>
      <c r="T198" s="16"/>
      <c r="AA198" s="16"/>
      <c r="AH198" s="16"/>
    </row>
    <row r="199" spans="4:34" x14ac:dyDescent="0.25">
      <c r="D199" s="16"/>
      <c r="K199" s="16"/>
      <c r="T199" s="16"/>
      <c r="AA199" s="16"/>
      <c r="AH199" s="16"/>
    </row>
    <row r="200" spans="4:34" x14ac:dyDescent="0.25">
      <c r="D200" s="16"/>
      <c r="K200" s="16"/>
      <c r="T200" s="16"/>
      <c r="AA200" s="16"/>
      <c r="AH200" s="16"/>
    </row>
    <row r="201" spans="4:34" x14ac:dyDescent="0.25">
      <c r="D201" s="16"/>
      <c r="K201" s="16"/>
      <c r="T201" s="16"/>
      <c r="AA201" s="16"/>
      <c r="AH201" s="16"/>
    </row>
    <row r="202" spans="4:34" x14ac:dyDescent="0.25">
      <c r="D202" s="16"/>
      <c r="K202" s="16"/>
      <c r="T202" s="16"/>
      <c r="AA202" s="16"/>
      <c r="AH202" s="16"/>
    </row>
    <row r="203" spans="4:34" x14ac:dyDescent="0.25">
      <c r="D203" s="16"/>
      <c r="K203" s="16"/>
      <c r="T203" s="16"/>
      <c r="AA203" s="16"/>
      <c r="AH203" s="16"/>
    </row>
    <row r="204" spans="4:34" x14ac:dyDescent="0.25">
      <c r="D204" s="16"/>
      <c r="K204" s="16"/>
      <c r="T204" s="16"/>
      <c r="AA204" s="16"/>
      <c r="AH204" s="16"/>
    </row>
    <row r="205" spans="4:34" x14ac:dyDescent="0.25">
      <c r="D205" s="16"/>
      <c r="K205" s="16"/>
      <c r="T205" s="16"/>
      <c r="AA205" s="16"/>
      <c r="AH205" s="16"/>
    </row>
    <row r="206" spans="4:34" x14ac:dyDescent="0.25">
      <c r="D206" s="16"/>
      <c r="K206" s="16"/>
      <c r="T206" s="16"/>
      <c r="AA206" s="16"/>
      <c r="AH206" s="16"/>
    </row>
    <row r="207" spans="4:34" x14ac:dyDescent="0.25">
      <c r="D207" s="16"/>
      <c r="K207" s="16"/>
      <c r="T207" s="16"/>
      <c r="AA207" s="16"/>
      <c r="AH207" s="16"/>
    </row>
    <row r="208" spans="4:34" x14ac:dyDescent="0.25">
      <c r="D208" s="16"/>
      <c r="K208" s="16"/>
      <c r="T208" s="16"/>
      <c r="AA208" s="16"/>
      <c r="AH208" s="16"/>
    </row>
    <row r="209" spans="4:34" x14ac:dyDescent="0.25">
      <c r="D209" s="16"/>
      <c r="K209" s="16"/>
      <c r="T209" s="16"/>
      <c r="AA209" s="16"/>
      <c r="AH209" s="16"/>
    </row>
    <row r="210" spans="4:34" x14ac:dyDescent="0.25">
      <c r="D210" s="16"/>
      <c r="K210" s="16"/>
      <c r="T210" s="16"/>
      <c r="AA210" s="16"/>
      <c r="AH210" s="16"/>
    </row>
    <row r="211" spans="4:34" x14ac:dyDescent="0.25">
      <c r="D211" s="16"/>
      <c r="K211" s="16"/>
      <c r="T211" s="16"/>
      <c r="AA211" s="16"/>
      <c r="AH211" s="16"/>
    </row>
    <row r="212" spans="4:34" x14ac:dyDescent="0.25">
      <c r="D212" s="16"/>
      <c r="K212" s="16"/>
      <c r="T212" s="16"/>
      <c r="AA212" s="16"/>
      <c r="AH212" s="16"/>
    </row>
    <row r="213" spans="4:34" x14ac:dyDescent="0.25">
      <c r="D213" s="16"/>
      <c r="K213" s="16"/>
      <c r="T213" s="16"/>
      <c r="AA213" s="16"/>
      <c r="AH213" s="16"/>
    </row>
    <row r="214" spans="4:34" x14ac:dyDescent="0.25">
      <c r="D214" s="16"/>
      <c r="K214" s="16"/>
      <c r="T214" s="16"/>
      <c r="AA214" s="16"/>
      <c r="AH214" s="16"/>
    </row>
    <row r="215" spans="4:34" x14ac:dyDescent="0.25">
      <c r="D215" s="16"/>
      <c r="K215" s="16"/>
      <c r="T215" s="16"/>
      <c r="AA215" s="16"/>
      <c r="AH215" s="16"/>
    </row>
    <row r="216" spans="4:34" x14ac:dyDescent="0.25">
      <c r="D216" s="16"/>
      <c r="K216" s="16"/>
      <c r="T216" s="16"/>
      <c r="AA216" s="16"/>
      <c r="AH216" s="16"/>
    </row>
    <row r="217" spans="4:34" x14ac:dyDescent="0.25">
      <c r="D217" s="16"/>
      <c r="K217" s="16"/>
      <c r="T217" s="16"/>
      <c r="AA217" s="16"/>
      <c r="AH217" s="16"/>
    </row>
    <row r="218" spans="4:34" x14ac:dyDescent="0.25">
      <c r="D218" s="16"/>
      <c r="K218" s="16"/>
      <c r="T218" s="16"/>
      <c r="AA218" s="16"/>
      <c r="AH218" s="16"/>
    </row>
    <row r="219" spans="4:34" x14ac:dyDescent="0.25">
      <c r="D219" s="16"/>
      <c r="K219" s="16"/>
      <c r="T219" s="16"/>
      <c r="AA219" s="16"/>
      <c r="AH219" s="16"/>
    </row>
    <row r="220" spans="4:34" x14ac:dyDescent="0.25">
      <c r="D220" s="16"/>
      <c r="K220" s="16"/>
      <c r="T220" s="16"/>
      <c r="AA220" s="16"/>
      <c r="AH220" s="16"/>
    </row>
    <row r="221" spans="4:34" x14ac:dyDescent="0.25">
      <c r="D221" s="16"/>
      <c r="K221" s="16"/>
      <c r="T221" s="16"/>
      <c r="AA221" s="16"/>
      <c r="AH221" s="16"/>
    </row>
    <row r="222" spans="4:34" x14ac:dyDescent="0.25">
      <c r="D222" s="16"/>
      <c r="K222" s="16"/>
      <c r="T222" s="16"/>
      <c r="AA222" s="16"/>
      <c r="AH222" s="16"/>
    </row>
    <row r="223" spans="4:34" x14ac:dyDescent="0.25">
      <c r="D223" s="16"/>
      <c r="K223" s="16"/>
      <c r="T223" s="16"/>
      <c r="AA223" s="16"/>
      <c r="AH223" s="16"/>
    </row>
    <row r="224" spans="4:34" x14ac:dyDescent="0.25">
      <c r="D224" s="16"/>
      <c r="K224" s="16"/>
      <c r="T224" s="16"/>
      <c r="AA224" s="16"/>
      <c r="AH224" s="16"/>
    </row>
    <row r="225" spans="4:34" x14ac:dyDescent="0.25">
      <c r="D225" s="16"/>
      <c r="K225" s="16"/>
      <c r="T225" s="16"/>
      <c r="AA225" s="16"/>
      <c r="AH225" s="16"/>
    </row>
    <row r="226" spans="4:34" x14ac:dyDescent="0.25">
      <c r="D226" s="16"/>
      <c r="K226" s="16"/>
      <c r="T226" s="16"/>
      <c r="AA226" s="16"/>
      <c r="AH226" s="16"/>
    </row>
    <row r="227" spans="4:34" x14ac:dyDescent="0.25">
      <c r="D227" s="16"/>
      <c r="K227" s="16"/>
      <c r="T227" s="16"/>
      <c r="AA227" s="16"/>
      <c r="AH227" s="16"/>
    </row>
    <row r="228" spans="4:34" x14ac:dyDescent="0.25">
      <c r="D228" s="16"/>
      <c r="K228" s="16"/>
      <c r="T228" s="16"/>
      <c r="AA228" s="16"/>
      <c r="AH228" s="16"/>
    </row>
    <row r="229" spans="4:34" x14ac:dyDescent="0.25">
      <c r="D229" s="16"/>
      <c r="K229" s="16"/>
      <c r="T229" s="16"/>
      <c r="AA229" s="16"/>
      <c r="AH229" s="16"/>
    </row>
    <row r="230" spans="4:34" x14ac:dyDescent="0.25">
      <c r="D230" s="16"/>
      <c r="K230" s="16"/>
      <c r="T230" s="16"/>
      <c r="AA230" s="16"/>
      <c r="AH230" s="16"/>
    </row>
    <row r="231" spans="4:34" x14ac:dyDescent="0.25">
      <c r="D231" s="16"/>
      <c r="K231" s="16"/>
      <c r="T231" s="16"/>
      <c r="AA231" s="16"/>
      <c r="AH231" s="16"/>
    </row>
    <row r="232" spans="4:34" x14ac:dyDescent="0.25">
      <c r="D232" s="16"/>
      <c r="K232" s="16"/>
      <c r="T232" s="16"/>
      <c r="AA232" s="16"/>
      <c r="AH232" s="16"/>
    </row>
    <row r="233" spans="4:34" x14ac:dyDescent="0.25">
      <c r="D233" s="16"/>
      <c r="K233" s="16"/>
      <c r="T233" s="16"/>
      <c r="AA233" s="16"/>
      <c r="AH233" s="16"/>
    </row>
    <row r="234" spans="4:34" x14ac:dyDescent="0.25">
      <c r="D234" s="16"/>
      <c r="K234" s="16"/>
      <c r="T234" s="16"/>
      <c r="AA234" s="16"/>
      <c r="AH234" s="16"/>
    </row>
    <row r="235" spans="4:34" x14ac:dyDescent="0.25">
      <c r="D235" s="16"/>
      <c r="K235" s="16"/>
      <c r="T235" s="16"/>
      <c r="AA235" s="16"/>
      <c r="AH235" s="16"/>
    </row>
    <row r="236" spans="4:34" x14ac:dyDescent="0.25">
      <c r="D236" s="16"/>
      <c r="K236" s="16"/>
      <c r="T236" s="16"/>
      <c r="AA236" s="16"/>
      <c r="AH236" s="16"/>
    </row>
    <row r="237" spans="4:34" x14ac:dyDescent="0.25">
      <c r="D237" s="16"/>
      <c r="K237" s="16"/>
      <c r="T237" s="16"/>
      <c r="AA237" s="16"/>
      <c r="AH237" s="16"/>
    </row>
    <row r="238" spans="4:34" x14ac:dyDescent="0.25">
      <c r="D238" s="16"/>
      <c r="K238" s="16"/>
      <c r="T238" s="16"/>
      <c r="AA238" s="16"/>
      <c r="AH238" s="16"/>
    </row>
    <row r="239" spans="4:34" x14ac:dyDescent="0.25">
      <c r="D239" s="16"/>
      <c r="K239" s="16"/>
      <c r="T239" s="16"/>
      <c r="AA239" s="16"/>
      <c r="AH239" s="16"/>
    </row>
    <row r="240" spans="4:34" x14ac:dyDescent="0.25">
      <c r="D240" s="16"/>
      <c r="K240" s="16"/>
      <c r="T240" s="16"/>
      <c r="AA240" s="16"/>
      <c r="AH240" s="16"/>
    </row>
    <row r="241" spans="4:34" x14ac:dyDescent="0.25">
      <c r="D241" s="16"/>
      <c r="K241" s="16"/>
      <c r="T241" s="16"/>
      <c r="AA241" s="16"/>
      <c r="AH241" s="16"/>
    </row>
    <row r="242" spans="4:34" x14ac:dyDescent="0.25">
      <c r="D242" s="16"/>
      <c r="K242" s="16"/>
      <c r="T242" s="16"/>
      <c r="AA242" s="16"/>
      <c r="AH242" s="16"/>
    </row>
    <row r="243" spans="4:34" x14ac:dyDescent="0.25">
      <c r="D243" s="16"/>
      <c r="K243" s="16"/>
      <c r="T243" s="16"/>
      <c r="AA243" s="16"/>
      <c r="AH243" s="16"/>
    </row>
    <row r="244" spans="4:34" x14ac:dyDescent="0.25">
      <c r="D244" s="16"/>
      <c r="K244" s="16"/>
      <c r="T244" s="16"/>
      <c r="AA244" s="16"/>
      <c r="AH244" s="16"/>
    </row>
    <row r="245" spans="4:34" x14ac:dyDescent="0.25">
      <c r="D245" s="16"/>
      <c r="K245" s="16"/>
      <c r="T245" s="16"/>
      <c r="AA245" s="16"/>
      <c r="AH245" s="16"/>
    </row>
    <row r="246" spans="4:34" x14ac:dyDescent="0.25">
      <c r="D246" s="16"/>
      <c r="K246" s="16"/>
      <c r="T246" s="16"/>
      <c r="AA246" s="16"/>
      <c r="AH246" s="16"/>
    </row>
    <row r="247" spans="4:34" x14ac:dyDescent="0.25">
      <c r="D247" s="16"/>
      <c r="K247" s="16"/>
      <c r="T247" s="16"/>
      <c r="AA247" s="16"/>
      <c r="AH247" s="16"/>
    </row>
    <row r="248" spans="4:34" x14ac:dyDescent="0.25">
      <c r="D248" s="16"/>
      <c r="K248" s="16"/>
      <c r="T248" s="16"/>
      <c r="AA248" s="16"/>
      <c r="AH248" s="16"/>
    </row>
    <row r="249" spans="4:34" x14ac:dyDescent="0.25">
      <c r="D249" s="16"/>
      <c r="K249" s="16"/>
      <c r="T249" s="16"/>
      <c r="AA249" s="16"/>
      <c r="AH249" s="16"/>
    </row>
    <row r="250" spans="4:34" x14ac:dyDescent="0.25">
      <c r="D250" s="16"/>
      <c r="K250" s="16"/>
      <c r="T250" s="16"/>
      <c r="AA250" s="16"/>
      <c r="AH250" s="16"/>
    </row>
    <row r="251" spans="4:34" x14ac:dyDescent="0.25">
      <c r="D251" s="16"/>
      <c r="K251" s="16"/>
      <c r="T251" s="16"/>
      <c r="AA251" s="16"/>
      <c r="AH251" s="16"/>
    </row>
    <row r="252" spans="4:34" x14ac:dyDescent="0.25">
      <c r="D252" s="16"/>
      <c r="K252" s="16"/>
      <c r="T252" s="16"/>
      <c r="AA252" s="16"/>
      <c r="AH252" s="16"/>
    </row>
    <row r="253" spans="4:34" x14ac:dyDescent="0.25">
      <c r="D253" s="16"/>
      <c r="K253" s="16"/>
      <c r="T253" s="16"/>
      <c r="AA253" s="16"/>
      <c r="AH253" s="16"/>
    </row>
    <row r="254" spans="4:34" x14ac:dyDescent="0.25">
      <c r="D254" s="16"/>
      <c r="K254" s="16"/>
      <c r="T254" s="16"/>
      <c r="AA254" s="16"/>
      <c r="AH254" s="16"/>
    </row>
    <row r="255" spans="4:34" x14ac:dyDescent="0.25">
      <c r="D255" s="16"/>
      <c r="K255" s="16"/>
      <c r="T255" s="16"/>
      <c r="AA255" s="16"/>
      <c r="AH255" s="16"/>
    </row>
    <row r="256" spans="4:34" x14ac:dyDescent="0.25">
      <c r="D256" s="16"/>
      <c r="K256" s="16"/>
      <c r="T256" s="16"/>
      <c r="AA256" s="16"/>
      <c r="AH256" s="16"/>
    </row>
    <row r="257" spans="4:34" x14ac:dyDescent="0.25">
      <c r="D257" s="16"/>
      <c r="K257" s="16"/>
      <c r="T257" s="16"/>
      <c r="AA257" s="16"/>
      <c r="AH257" s="16"/>
    </row>
    <row r="258" spans="4:34" x14ac:dyDescent="0.25">
      <c r="D258" s="16"/>
      <c r="K258" s="16"/>
      <c r="T258" s="16"/>
      <c r="AA258" s="16"/>
      <c r="AH258" s="16"/>
    </row>
    <row r="259" spans="4:34" x14ac:dyDescent="0.25">
      <c r="D259" s="16"/>
      <c r="K259" s="16"/>
      <c r="T259" s="16"/>
      <c r="AA259" s="16"/>
      <c r="AH259" s="16"/>
    </row>
    <row r="260" spans="4:34" x14ac:dyDescent="0.25">
      <c r="D260" s="16"/>
      <c r="K260" s="16"/>
      <c r="T260" s="16"/>
      <c r="AA260" s="16"/>
      <c r="AH260" s="16"/>
    </row>
    <row r="261" spans="4:34" x14ac:dyDescent="0.25">
      <c r="D261" s="16"/>
      <c r="K261" s="16"/>
      <c r="T261" s="16"/>
      <c r="AA261" s="16"/>
      <c r="AH261" s="16"/>
    </row>
    <row r="262" spans="4:34" x14ac:dyDescent="0.25">
      <c r="D262" s="16"/>
      <c r="K262" s="16"/>
      <c r="T262" s="16"/>
      <c r="AA262" s="16"/>
      <c r="AH262" s="16"/>
    </row>
    <row r="263" spans="4:34" x14ac:dyDescent="0.25">
      <c r="D263" s="16"/>
      <c r="K263" s="16"/>
      <c r="T263" s="16"/>
      <c r="AA263" s="16"/>
      <c r="AH263" s="16"/>
    </row>
    <row r="264" spans="4:34" x14ac:dyDescent="0.25">
      <c r="D264" s="16"/>
      <c r="K264" s="16"/>
      <c r="T264" s="16"/>
      <c r="AA264" s="16"/>
      <c r="AH264" s="16"/>
    </row>
    <row r="265" spans="4:34" x14ac:dyDescent="0.25">
      <c r="D265" s="16"/>
      <c r="K265" s="16"/>
      <c r="T265" s="16"/>
      <c r="AA265" s="16"/>
      <c r="AH265" s="16"/>
    </row>
    <row r="266" spans="4:34" x14ac:dyDescent="0.25">
      <c r="D266" s="16"/>
      <c r="K266" s="16"/>
      <c r="T266" s="16"/>
      <c r="AA266" s="16"/>
      <c r="AH266" s="16"/>
    </row>
    <row r="267" spans="4:34" x14ac:dyDescent="0.25">
      <c r="D267" s="16"/>
      <c r="K267" s="16"/>
      <c r="T267" s="16"/>
      <c r="AA267" s="16"/>
      <c r="AH267" s="16"/>
    </row>
    <row r="268" spans="4:34" x14ac:dyDescent="0.25">
      <c r="D268" s="16"/>
      <c r="K268" s="16"/>
      <c r="T268" s="16"/>
      <c r="AA268" s="16"/>
      <c r="AH268" s="16"/>
    </row>
    <row r="269" spans="4:34" x14ac:dyDescent="0.25">
      <c r="D269" s="16"/>
      <c r="K269" s="16"/>
      <c r="T269" s="16"/>
      <c r="AA269" s="16"/>
      <c r="AH269" s="16"/>
    </row>
    <row r="270" spans="4:34" x14ac:dyDescent="0.25">
      <c r="D270" s="16"/>
      <c r="K270" s="16"/>
      <c r="T270" s="16"/>
      <c r="AA270" s="16"/>
      <c r="AH270" s="16"/>
    </row>
    <row r="271" spans="4:34" x14ac:dyDescent="0.25">
      <c r="D271" s="16"/>
      <c r="K271" s="16"/>
      <c r="T271" s="16"/>
      <c r="AA271" s="16"/>
      <c r="AH271" s="16"/>
    </row>
    <row r="272" spans="4:34" x14ac:dyDescent="0.25">
      <c r="D272" s="16"/>
      <c r="K272" s="16"/>
      <c r="T272" s="16"/>
      <c r="AA272" s="16"/>
      <c r="AH272" s="16"/>
    </row>
    <row r="273" spans="4:34" x14ac:dyDescent="0.25">
      <c r="D273" s="16"/>
      <c r="K273" s="16"/>
      <c r="T273" s="16"/>
      <c r="AA273" s="16"/>
      <c r="AH273" s="16"/>
    </row>
    <row r="274" spans="4:34" x14ac:dyDescent="0.25">
      <c r="D274" s="16"/>
      <c r="K274" s="16"/>
      <c r="T274" s="16"/>
      <c r="AA274" s="16"/>
      <c r="AH274" s="16"/>
    </row>
    <row r="275" spans="4:34" x14ac:dyDescent="0.25">
      <c r="D275" s="16"/>
      <c r="K275" s="16"/>
      <c r="T275" s="16"/>
      <c r="AA275" s="16"/>
      <c r="AH275" s="16"/>
    </row>
    <row r="276" spans="4:34" x14ac:dyDescent="0.25">
      <c r="D276" s="16"/>
      <c r="K276" s="16"/>
      <c r="T276" s="16"/>
      <c r="AA276" s="16"/>
      <c r="AH276" s="16"/>
    </row>
    <row r="277" spans="4:34" x14ac:dyDescent="0.25">
      <c r="D277" s="16"/>
      <c r="K277" s="16"/>
      <c r="T277" s="16"/>
      <c r="AA277" s="16"/>
      <c r="AH277" s="16"/>
    </row>
    <row r="278" spans="4:34" x14ac:dyDescent="0.25">
      <c r="D278" s="16"/>
      <c r="K278" s="16"/>
      <c r="T278" s="16"/>
      <c r="AA278" s="16"/>
      <c r="AH278" s="16"/>
    </row>
  </sheetData>
  <phoneticPr fontId="3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5"/>
  <sheetViews>
    <sheetView topLeftCell="A49" workbookViewId="0">
      <selection activeCell="I12" sqref="I12"/>
    </sheetView>
  </sheetViews>
  <sheetFormatPr defaultColWidth="9.140625" defaultRowHeight="15" x14ac:dyDescent="0.25"/>
  <cols>
    <col min="1" max="1" width="6.28515625" style="98" customWidth="1"/>
    <col min="2" max="2" width="50.28515625" style="99" customWidth="1"/>
    <col min="3" max="4" width="13.28515625" style="98" customWidth="1"/>
    <col min="5" max="5" width="13.42578125" style="98" customWidth="1"/>
    <col min="6" max="6" width="11.140625" style="100" customWidth="1"/>
    <col min="7" max="8" width="11.7109375" style="98" customWidth="1"/>
    <col min="9" max="9" width="13.85546875" style="101" customWidth="1"/>
    <col min="10" max="10" width="15.28515625" style="100" customWidth="1"/>
    <col min="11" max="11" width="11.7109375" style="100" customWidth="1"/>
    <col min="12" max="13" width="11.7109375" style="98" customWidth="1"/>
    <col min="14" max="16" width="14.140625" style="98" customWidth="1"/>
    <col min="17" max="18" width="14.140625" style="98" hidden="1" customWidth="1"/>
    <col min="19" max="19" width="14.140625" style="102" hidden="1" customWidth="1"/>
    <col min="20" max="25" width="14.140625" style="98" hidden="1" customWidth="1"/>
    <col min="26" max="26" width="10.5703125" style="98" customWidth="1"/>
    <col min="27" max="16384" width="9.140625" style="98"/>
  </cols>
  <sheetData>
    <row r="1" spans="1:25" s="63" customFormat="1" ht="15.75" thickBot="1" x14ac:dyDescent="0.3">
      <c r="A1" s="59"/>
      <c r="B1" s="60"/>
      <c r="C1" s="61" t="s">
        <v>236</v>
      </c>
      <c r="D1" s="61">
        <v>2027</v>
      </c>
      <c r="E1" s="62">
        <v>2028</v>
      </c>
      <c r="F1" s="62">
        <f t="shared" ref="F1:R1" si="0">E1+1</f>
        <v>2029</v>
      </c>
      <c r="G1" s="62">
        <f t="shared" si="0"/>
        <v>2030</v>
      </c>
      <c r="H1" s="62">
        <f t="shared" si="0"/>
        <v>2031</v>
      </c>
      <c r="I1" s="62">
        <f t="shared" si="0"/>
        <v>2032</v>
      </c>
      <c r="J1" s="62">
        <f t="shared" si="0"/>
        <v>2033</v>
      </c>
      <c r="K1" s="62">
        <f t="shared" si="0"/>
        <v>2034</v>
      </c>
      <c r="L1" s="62">
        <f t="shared" si="0"/>
        <v>2035</v>
      </c>
      <c r="M1" s="62">
        <f>L1+1</f>
        <v>2036</v>
      </c>
      <c r="N1" s="62">
        <f t="shared" si="0"/>
        <v>2037</v>
      </c>
      <c r="O1" s="62">
        <f t="shared" si="0"/>
        <v>2038</v>
      </c>
      <c r="P1" s="62">
        <f t="shared" si="0"/>
        <v>2039</v>
      </c>
      <c r="Q1" s="62">
        <f t="shared" si="0"/>
        <v>2040</v>
      </c>
      <c r="R1" s="62">
        <f t="shared" si="0"/>
        <v>2041</v>
      </c>
    </row>
    <row r="2" spans="1:25" s="63" customFormat="1" ht="26.25" thickBot="1" x14ac:dyDescent="0.3">
      <c r="A2" s="59"/>
      <c r="B2" s="64" t="str">
        <f>мероприятия!B7</f>
        <v>Установка системы охранной сигнализации (по периметру котельной по предписанию Росгвардии)</v>
      </c>
      <c r="C2" s="65">
        <f t="shared" ref="C2:C6" si="1">SUM(E2:R2)</f>
        <v>1656.4301624</v>
      </c>
      <c r="D2" s="172"/>
      <c r="E2" s="66">
        <f>мероприятия!F7</f>
        <v>1656.4301624</v>
      </c>
      <c r="F2" s="67"/>
      <c r="G2" s="67"/>
      <c r="H2" s="67"/>
      <c r="I2" s="67"/>
      <c r="J2" s="67"/>
      <c r="K2" s="67"/>
      <c r="N2" s="68"/>
    </row>
    <row r="3" spans="1:25" s="63" customFormat="1" ht="26.25" thickBot="1" x14ac:dyDescent="0.3">
      <c r="A3" s="59"/>
      <c r="B3" s="64" t="str">
        <f>мероприятия!B8</f>
        <v>Реконструкция системы ХВО  (замена фильтра ФИПа I-2.0-0.6 )</v>
      </c>
      <c r="C3" s="65">
        <f t="shared" si="1"/>
        <v>592.45901520000007</v>
      </c>
      <c r="D3" s="172"/>
      <c r="E3" s="66">
        <f>мероприятия!F8</f>
        <v>592.45901520000007</v>
      </c>
      <c r="F3" s="67"/>
      <c r="G3" s="67"/>
      <c r="H3" s="67"/>
      <c r="I3" s="67"/>
      <c r="J3" s="67"/>
      <c r="K3" s="67"/>
      <c r="N3" s="68"/>
    </row>
    <row r="4" spans="1:25" s="63" customFormat="1" ht="26.25" thickBot="1" x14ac:dyDescent="0.3">
      <c r="A4" s="59"/>
      <c r="B4" s="64" t="str">
        <f>мероприятия!B9</f>
        <v>Реконструкция паропровода с заменой тепловой изоляции. Участок №1</v>
      </c>
      <c r="C4" s="65">
        <f t="shared" si="1"/>
        <v>2081.7046099999998</v>
      </c>
      <c r="D4" s="172"/>
      <c r="E4" s="66">
        <f>мероприятия!F9</f>
        <v>2081.7046099999998</v>
      </c>
      <c r="F4" s="69"/>
      <c r="G4" s="69"/>
      <c r="H4" s="69"/>
      <c r="I4" s="69"/>
      <c r="J4" s="69"/>
      <c r="K4" s="69"/>
      <c r="N4" s="68"/>
    </row>
    <row r="5" spans="1:25" s="63" customFormat="1" ht="26.25" thickBot="1" x14ac:dyDescent="0.3">
      <c r="A5" s="59"/>
      <c r="B5" s="64" t="str">
        <f>мероприятия!B10</f>
        <v>Реконструкция паропровода с заменой тепловой изоляции. Участок №2</v>
      </c>
      <c r="C5" s="65">
        <f t="shared" si="1"/>
        <v>2165.7734500000001</v>
      </c>
      <c r="D5" s="172"/>
      <c r="E5" s="66"/>
      <c r="F5" s="67">
        <f>мероприятия!F10</f>
        <v>2165.7734500000001</v>
      </c>
      <c r="G5" s="67"/>
      <c r="H5" s="67"/>
      <c r="I5" s="67"/>
      <c r="J5" s="67"/>
      <c r="K5" s="67"/>
      <c r="N5" s="68"/>
    </row>
    <row r="6" spans="1:25" s="63" customFormat="1" ht="26.25" thickBot="1" x14ac:dyDescent="0.3">
      <c r="A6" s="59"/>
      <c r="B6" s="64" t="str">
        <f>мероприятия!B11</f>
        <v>Реконструкция паропровода с заменой тепловой изоляции. Участок №3</v>
      </c>
      <c r="C6" s="65">
        <f t="shared" si="1"/>
        <v>2251.84393</v>
      </c>
      <c r="D6" s="172"/>
      <c r="E6" s="66"/>
      <c r="F6" s="67"/>
      <c r="G6" s="67">
        <f>мероприятия!F11</f>
        <v>2251.84393</v>
      </c>
      <c r="H6" s="67"/>
      <c r="I6" s="67"/>
      <c r="J6" s="67"/>
      <c r="K6" s="67"/>
      <c r="N6" s="68"/>
    </row>
    <row r="7" spans="1:25" s="63" customFormat="1" x14ac:dyDescent="0.25">
      <c r="A7" s="59"/>
      <c r="B7" s="60" t="s">
        <v>142</v>
      </c>
      <c r="C7" s="65">
        <f t="shared" ref="C7:T7" si="2">SUM(C2:C6)</f>
        <v>8748.2111675999986</v>
      </c>
      <c r="D7" s="70"/>
      <c r="E7" s="71">
        <f t="shared" si="2"/>
        <v>4330.5937875999998</v>
      </c>
      <c r="F7" s="71">
        <f t="shared" si="2"/>
        <v>2165.7734500000001</v>
      </c>
      <c r="G7" s="71">
        <f t="shared" si="2"/>
        <v>2251.84393</v>
      </c>
      <c r="H7" s="71">
        <f t="shared" si="2"/>
        <v>0</v>
      </c>
      <c r="I7" s="71">
        <f t="shared" si="2"/>
        <v>0</v>
      </c>
      <c r="J7" s="71">
        <f t="shared" si="2"/>
        <v>0</v>
      </c>
      <c r="K7" s="71">
        <f t="shared" si="2"/>
        <v>0</v>
      </c>
      <c r="L7" s="71">
        <f t="shared" si="2"/>
        <v>0</v>
      </c>
      <c r="M7" s="71">
        <f t="shared" si="2"/>
        <v>0</v>
      </c>
      <c r="N7" s="71">
        <f t="shared" si="2"/>
        <v>0</v>
      </c>
      <c r="O7" s="71">
        <f t="shared" si="2"/>
        <v>0</v>
      </c>
      <c r="P7" s="71">
        <f t="shared" si="2"/>
        <v>0</v>
      </c>
      <c r="Q7" s="71">
        <f t="shared" si="2"/>
        <v>0</v>
      </c>
      <c r="R7" s="71">
        <f t="shared" si="2"/>
        <v>0</v>
      </c>
      <c r="S7" s="71">
        <f t="shared" si="2"/>
        <v>0</v>
      </c>
      <c r="T7" s="71">
        <f t="shared" si="2"/>
        <v>0</v>
      </c>
      <c r="U7" s="71">
        <f>SUM(U2:U6)</f>
        <v>0</v>
      </c>
      <c r="V7" s="71">
        <f>SUM(V2:V6)</f>
        <v>0</v>
      </c>
      <c r="W7" s="71">
        <f>SUM(W2:W6)</f>
        <v>0</v>
      </c>
      <c r="X7" s="71">
        <f>SUM(X2:X6)</f>
        <v>0</v>
      </c>
      <c r="Y7" s="71">
        <f>SUM(Y2:Y6)</f>
        <v>0</v>
      </c>
    </row>
    <row r="8" spans="1:25" s="63" customFormat="1" x14ac:dyDescent="0.25">
      <c r="A8" s="59"/>
      <c r="C8" s="201">
        <f>мероприятия!F12</f>
        <v>8748.2111675999986</v>
      </c>
      <c r="D8" s="73"/>
      <c r="E8" s="72"/>
      <c r="G8" s="72"/>
      <c r="N8" s="68"/>
    </row>
    <row r="9" spans="1:25" s="63" customFormat="1" x14ac:dyDescent="0.25">
      <c r="A9" s="59"/>
      <c r="C9" s="73"/>
      <c r="D9" s="73"/>
      <c r="N9" s="68"/>
    </row>
    <row r="10" spans="1:25" s="63" customFormat="1" x14ac:dyDescent="0.25">
      <c r="A10" s="59"/>
      <c r="C10" s="73"/>
      <c r="D10" s="73"/>
      <c r="G10" s="72"/>
      <c r="N10" s="68"/>
    </row>
    <row r="11" spans="1:25" s="63" customFormat="1" x14ac:dyDescent="0.25">
      <c r="A11" s="59"/>
      <c r="C11" s="73"/>
      <c r="D11" s="73"/>
      <c r="N11" s="68"/>
    </row>
    <row r="12" spans="1:25" s="63" customFormat="1" ht="15.75" thickBot="1" x14ac:dyDescent="0.3">
      <c r="D12" s="63">
        <v>2027</v>
      </c>
      <c r="E12" s="62">
        <v>2028</v>
      </c>
      <c r="F12" s="62">
        <f t="shared" ref="F12:Y12" si="3">E12+1</f>
        <v>2029</v>
      </c>
      <c r="G12" s="62">
        <f t="shared" si="3"/>
        <v>2030</v>
      </c>
      <c r="H12" s="62">
        <f t="shared" si="3"/>
        <v>2031</v>
      </c>
      <c r="I12" s="62">
        <f t="shared" si="3"/>
        <v>2032</v>
      </c>
      <c r="J12" s="62">
        <f t="shared" si="3"/>
        <v>2033</v>
      </c>
      <c r="K12" s="62">
        <f t="shared" si="3"/>
        <v>2034</v>
      </c>
      <c r="L12" s="62">
        <f t="shared" si="3"/>
        <v>2035</v>
      </c>
      <c r="M12" s="62">
        <f t="shared" si="3"/>
        <v>2036</v>
      </c>
      <c r="N12" s="62">
        <f t="shared" si="3"/>
        <v>2037</v>
      </c>
      <c r="O12" s="62">
        <f t="shared" si="3"/>
        <v>2038</v>
      </c>
      <c r="P12" s="62">
        <f t="shared" si="3"/>
        <v>2039</v>
      </c>
      <c r="Q12" s="62">
        <f t="shared" si="3"/>
        <v>2040</v>
      </c>
      <c r="R12" s="62">
        <f t="shared" si="3"/>
        <v>2041</v>
      </c>
      <c r="S12" s="62">
        <f t="shared" si="3"/>
        <v>2042</v>
      </c>
      <c r="T12" s="62">
        <f t="shared" si="3"/>
        <v>2043</v>
      </c>
      <c r="U12" s="62">
        <f t="shared" si="3"/>
        <v>2044</v>
      </c>
      <c r="V12" s="62">
        <f t="shared" si="3"/>
        <v>2045</v>
      </c>
      <c r="W12" s="62">
        <f t="shared" si="3"/>
        <v>2046</v>
      </c>
      <c r="X12" s="62">
        <f t="shared" si="3"/>
        <v>2047</v>
      </c>
      <c r="Y12" s="62">
        <f t="shared" si="3"/>
        <v>2048</v>
      </c>
    </row>
    <row r="13" spans="1:25" s="63" customFormat="1" x14ac:dyDescent="0.2">
      <c r="A13" s="74" t="s">
        <v>237</v>
      </c>
      <c r="B13" s="75"/>
      <c r="C13" s="75"/>
      <c r="D13" s="75"/>
      <c r="E13" s="75">
        <f t="shared" ref="E13:Y13" si="4">100/10</f>
        <v>10</v>
      </c>
      <c r="F13" s="75">
        <f t="shared" si="4"/>
        <v>10</v>
      </c>
      <c r="G13" s="75">
        <f t="shared" si="4"/>
        <v>10</v>
      </c>
      <c r="H13" s="75">
        <f t="shared" si="4"/>
        <v>10</v>
      </c>
      <c r="I13" s="75">
        <f t="shared" si="4"/>
        <v>10</v>
      </c>
      <c r="J13" s="75">
        <f t="shared" si="4"/>
        <v>10</v>
      </c>
      <c r="K13" s="75">
        <f t="shared" si="4"/>
        <v>10</v>
      </c>
      <c r="L13" s="75">
        <f t="shared" si="4"/>
        <v>10</v>
      </c>
      <c r="M13" s="75">
        <f t="shared" si="4"/>
        <v>10</v>
      </c>
      <c r="N13" s="75">
        <f t="shared" si="4"/>
        <v>10</v>
      </c>
      <c r="O13" s="75">
        <f t="shared" si="4"/>
        <v>10</v>
      </c>
      <c r="P13" s="75">
        <f t="shared" si="4"/>
        <v>10</v>
      </c>
      <c r="Q13" s="75">
        <f t="shared" si="4"/>
        <v>10</v>
      </c>
      <c r="R13" s="75">
        <f t="shared" si="4"/>
        <v>10</v>
      </c>
      <c r="S13" s="75">
        <f t="shared" si="4"/>
        <v>10</v>
      </c>
      <c r="T13" s="75">
        <f t="shared" si="4"/>
        <v>10</v>
      </c>
      <c r="U13" s="75">
        <f t="shared" si="4"/>
        <v>10</v>
      </c>
      <c r="V13" s="75">
        <f t="shared" si="4"/>
        <v>10</v>
      </c>
      <c r="W13" s="75">
        <f t="shared" si="4"/>
        <v>10</v>
      </c>
      <c r="X13" s="75">
        <f t="shared" si="4"/>
        <v>10</v>
      </c>
      <c r="Y13" s="75">
        <f t="shared" si="4"/>
        <v>10</v>
      </c>
    </row>
    <row r="14" spans="1:25" s="63" customFormat="1" x14ac:dyDescent="0.2">
      <c r="A14" s="76" t="s">
        <v>238</v>
      </c>
      <c r="B14" s="77"/>
      <c r="C14" s="78"/>
      <c r="D14" s="78"/>
      <c r="E14" s="79">
        <f>E7</f>
        <v>4330.5937875999998</v>
      </c>
      <c r="F14" s="79">
        <f>E29</f>
        <v>3767.2986432171429</v>
      </c>
      <c r="G14" s="79">
        <f t="shared" ref="G14:Y14" si="5">F29</f>
        <v>5153.1996038342859</v>
      </c>
      <c r="H14" s="79">
        <f t="shared" si="5"/>
        <v>6399.9866514514288</v>
      </c>
      <c r="I14" s="79">
        <f t="shared" si="5"/>
        <v>5394.9297690685717</v>
      </c>
      <c r="J14" s="79">
        <f t="shared" si="5"/>
        <v>4389.8728866857145</v>
      </c>
      <c r="K14" s="79">
        <f t="shared" si="5"/>
        <v>3503.3078073428578</v>
      </c>
      <c r="L14" s="79">
        <f t="shared" si="5"/>
        <v>2616.7427280000006</v>
      </c>
      <c r="M14" s="79">
        <f t="shared" si="5"/>
        <v>1966.8105290000008</v>
      </c>
      <c r="N14" s="79">
        <f t="shared" si="5"/>
        <v>1316.8783300000007</v>
      </c>
      <c r="O14" s="79">
        <f t="shared" si="5"/>
        <v>666.94613100000072</v>
      </c>
      <c r="P14" s="79">
        <f t="shared" si="5"/>
        <v>225.18439300000068</v>
      </c>
      <c r="Q14" s="79">
        <f t="shared" si="5"/>
        <v>6.8212102632969618E-13</v>
      </c>
      <c r="R14" s="79">
        <f t="shared" si="5"/>
        <v>5.6843418860808015E-13</v>
      </c>
      <c r="S14" s="79">
        <f t="shared" si="5"/>
        <v>5.6843418860808015E-13</v>
      </c>
      <c r="T14" s="79">
        <f t="shared" si="5"/>
        <v>5.6843418860808015E-13</v>
      </c>
      <c r="U14" s="79">
        <f t="shared" si="5"/>
        <v>5.6843418860808015E-13</v>
      </c>
      <c r="V14" s="79">
        <f t="shared" si="5"/>
        <v>5.6843418860808015E-13</v>
      </c>
      <c r="W14" s="79">
        <f t="shared" si="5"/>
        <v>5.6843418860808015E-13</v>
      </c>
      <c r="X14" s="79">
        <f t="shared" si="5"/>
        <v>5.6843418860808015E-13</v>
      </c>
      <c r="Y14" s="79">
        <f t="shared" si="5"/>
        <v>5.6843418860808015E-13</v>
      </c>
    </row>
    <row r="15" spans="1:25" s="63" customFormat="1" x14ac:dyDescent="0.2">
      <c r="A15" s="80" t="s">
        <v>239</v>
      </c>
      <c r="B15" s="81"/>
      <c r="C15" s="82"/>
      <c r="D15" s="82"/>
      <c r="E15" s="83">
        <f>SUM(E16:E20)</f>
        <v>4330.5937875999998</v>
      </c>
      <c r="F15" s="83">
        <f t="shared" ref="F15:Y15" si="6">SUM(F16:F20)</f>
        <v>5933.0720932171425</v>
      </c>
      <c r="G15" s="83">
        <f t="shared" si="6"/>
        <v>7405.0435338342859</v>
      </c>
      <c r="H15" s="83">
        <f t="shared" si="6"/>
        <v>6399.9866514514288</v>
      </c>
      <c r="I15" s="83">
        <f t="shared" si="6"/>
        <v>5394.9297690685717</v>
      </c>
      <c r="J15" s="83">
        <f t="shared" si="6"/>
        <v>4389.8728866857145</v>
      </c>
      <c r="K15" s="83">
        <f t="shared" si="6"/>
        <v>3503.3078073428578</v>
      </c>
      <c r="L15" s="83">
        <f t="shared" si="6"/>
        <v>2616.7427280000006</v>
      </c>
      <c r="M15" s="83">
        <f t="shared" si="6"/>
        <v>1966.8105290000008</v>
      </c>
      <c r="N15" s="83">
        <f t="shared" si="6"/>
        <v>1316.8783300000007</v>
      </c>
      <c r="O15" s="83">
        <f t="shared" si="6"/>
        <v>666.94613100000072</v>
      </c>
      <c r="P15" s="83">
        <f t="shared" si="6"/>
        <v>225.18439300000068</v>
      </c>
      <c r="Q15" s="83">
        <f t="shared" si="6"/>
        <v>5.6843418860808015E-13</v>
      </c>
      <c r="R15" s="83">
        <f t="shared" si="6"/>
        <v>5.6843418860808015E-13</v>
      </c>
      <c r="S15" s="83">
        <f t="shared" si="6"/>
        <v>5.6843418860808015E-13</v>
      </c>
      <c r="T15" s="83">
        <f t="shared" si="6"/>
        <v>5.6843418860808015E-13</v>
      </c>
      <c r="U15" s="83">
        <f t="shared" si="6"/>
        <v>5.6843418860808015E-13</v>
      </c>
      <c r="V15" s="83">
        <f t="shared" si="6"/>
        <v>5.6843418860808015E-13</v>
      </c>
      <c r="W15" s="83">
        <f t="shared" si="6"/>
        <v>5.6843418860808015E-13</v>
      </c>
      <c r="X15" s="83">
        <f t="shared" si="6"/>
        <v>5.6843418860808015E-13</v>
      </c>
      <c r="Y15" s="83">
        <f t="shared" si="6"/>
        <v>5.6843418860808015E-13</v>
      </c>
    </row>
    <row r="16" spans="1:25" s="63" customFormat="1" x14ac:dyDescent="0.2">
      <c r="A16" s="84">
        <v>1</v>
      </c>
      <c r="B16" s="77"/>
      <c r="C16" s="85"/>
      <c r="D16" s="85"/>
      <c r="E16" s="86">
        <f>E2</f>
        <v>1656.4301624</v>
      </c>
      <c r="F16" s="86">
        <f t="shared" ref="F16:Y16" si="7">E30</f>
        <v>1419.7972820571429</v>
      </c>
      <c r="G16" s="86">
        <f t="shared" si="7"/>
        <v>1183.1644017142858</v>
      </c>
      <c r="H16" s="86">
        <f t="shared" si="7"/>
        <v>946.53152137142865</v>
      </c>
      <c r="I16" s="86">
        <f t="shared" si="7"/>
        <v>709.89864102857155</v>
      </c>
      <c r="J16" s="86">
        <f t="shared" si="7"/>
        <v>473.26576068571444</v>
      </c>
      <c r="K16" s="86">
        <f t="shared" si="7"/>
        <v>236.63288034285731</v>
      </c>
      <c r="L16" s="86">
        <f t="shared" si="7"/>
        <v>0</v>
      </c>
      <c r="M16" s="86">
        <f t="shared" si="7"/>
        <v>0</v>
      </c>
      <c r="N16" s="86">
        <f t="shared" si="7"/>
        <v>0</v>
      </c>
      <c r="O16" s="86">
        <f t="shared" si="7"/>
        <v>0</v>
      </c>
      <c r="P16" s="86">
        <f t="shared" si="7"/>
        <v>0</v>
      </c>
      <c r="Q16" s="86">
        <f t="shared" si="7"/>
        <v>0</v>
      </c>
      <c r="R16" s="86">
        <f t="shared" si="7"/>
        <v>0</v>
      </c>
      <c r="S16" s="86">
        <f t="shared" si="7"/>
        <v>0</v>
      </c>
      <c r="T16" s="86">
        <f t="shared" si="7"/>
        <v>0</v>
      </c>
      <c r="U16" s="86">
        <f t="shared" si="7"/>
        <v>0</v>
      </c>
      <c r="V16" s="86">
        <f t="shared" si="7"/>
        <v>0</v>
      </c>
      <c r="W16" s="86">
        <f t="shared" si="7"/>
        <v>0</v>
      </c>
      <c r="X16" s="86">
        <f t="shared" si="7"/>
        <v>0</v>
      </c>
      <c r="Y16" s="86">
        <f t="shared" si="7"/>
        <v>0</v>
      </c>
    </row>
    <row r="17" spans="1:26" s="63" customFormat="1" x14ac:dyDescent="0.2">
      <c r="A17" s="84">
        <v>3</v>
      </c>
      <c r="B17" s="77"/>
      <c r="C17" s="85"/>
      <c r="D17" s="85"/>
      <c r="E17" s="86">
        <f>E3</f>
        <v>592.45901520000007</v>
      </c>
      <c r="F17" s="86">
        <f t="shared" ref="F17:P17" si="8">E31</f>
        <v>473.96721216000003</v>
      </c>
      <c r="G17" s="86">
        <f t="shared" si="8"/>
        <v>355.47540911999999</v>
      </c>
      <c r="H17" s="86">
        <f t="shared" si="8"/>
        <v>236.98360607999999</v>
      </c>
      <c r="I17" s="86">
        <f t="shared" si="8"/>
        <v>118.49180303999998</v>
      </c>
      <c r="J17" s="86">
        <f t="shared" si="8"/>
        <v>0</v>
      </c>
      <c r="K17" s="86">
        <f t="shared" si="8"/>
        <v>0</v>
      </c>
      <c r="L17" s="86">
        <f t="shared" si="8"/>
        <v>0</v>
      </c>
      <c r="M17" s="86">
        <f t="shared" si="8"/>
        <v>0</v>
      </c>
      <c r="N17" s="86">
        <f t="shared" si="8"/>
        <v>0</v>
      </c>
      <c r="O17" s="86">
        <f t="shared" si="8"/>
        <v>0</v>
      </c>
      <c r="P17" s="86">
        <f t="shared" si="8"/>
        <v>0</v>
      </c>
      <c r="Q17" s="86">
        <f t="shared" ref="Q17:Y17" si="9">P31</f>
        <v>0</v>
      </c>
      <c r="R17" s="86">
        <f t="shared" si="9"/>
        <v>0</v>
      </c>
      <c r="S17" s="86">
        <f t="shared" si="9"/>
        <v>0</v>
      </c>
      <c r="T17" s="86">
        <f t="shared" si="9"/>
        <v>0</v>
      </c>
      <c r="U17" s="86">
        <f t="shared" si="9"/>
        <v>0</v>
      </c>
      <c r="V17" s="86">
        <f t="shared" si="9"/>
        <v>0</v>
      </c>
      <c r="W17" s="86">
        <f t="shared" si="9"/>
        <v>0</v>
      </c>
      <c r="X17" s="86">
        <f t="shared" si="9"/>
        <v>0</v>
      </c>
      <c r="Y17" s="86">
        <f t="shared" si="9"/>
        <v>0</v>
      </c>
    </row>
    <row r="18" spans="1:26" s="63" customFormat="1" x14ac:dyDescent="0.2">
      <c r="A18" s="84">
        <v>4</v>
      </c>
      <c r="B18" s="77"/>
      <c r="C18" s="85"/>
      <c r="D18" s="85"/>
      <c r="E18" s="86">
        <f>E4</f>
        <v>2081.7046099999998</v>
      </c>
      <c r="F18" s="86">
        <f t="shared" ref="F18:P18" si="10">E32</f>
        <v>1873.5341489999998</v>
      </c>
      <c r="G18" s="86">
        <f t="shared" si="10"/>
        <v>1665.3636879999999</v>
      </c>
      <c r="H18" s="86">
        <f t="shared" si="10"/>
        <v>1457.193227</v>
      </c>
      <c r="I18" s="86">
        <f t="shared" si="10"/>
        <v>1249.022766</v>
      </c>
      <c r="J18" s="86">
        <f t="shared" si="10"/>
        <v>1040.8523050000001</v>
      </c>
      <c r="K18" s="86">
        <f t="shared" si="10"/>
        <v>832.68184400000018</v>
      </c>
      <c r="L18" s="86">
        <f t="shared" si="10"/>
        <v>624.51138300000025</v>
      </c>
      <c r="M18" s="86">
        <f t="shared" si="10"/>
        <v>416.34092200000026</v>
      </c>
      <c r="N18" s="86">
        <f t="shared" si="10"/>
        <v>208.17046100000027</v>
      </c>
      <c r="O18" s="86">
        <f t="shared" si="10"/>
        <v>2.8421709430404007E-13</v>
      </c>
      <c r="P18" s="86">
        <f t="shared" si="10"/>
        <v>2.8421709430404007E-13</v>
      </c>
      <c r="Q18" s="86">
        <f t="shared" ref="Q18:Y18" si="11">P32</f>
        <v>2.8421709430404007E-13</v>
      </c>
      <c r="R18" s="86">
        <f t="shared" si="11"/>
        <v>2.8421709430404007E-13</v>
      </c>
      <c r="S18" s="86">
        <f t="shared" si="11"/>
        <v>2.8421709430404007E-13</v>
      </c>
      <c r="T18" s="86">
        <f t="shared" si="11"/>
        <v>2.8421709430404007E-13</v>
      </c>
      <c r="U18" s="86">
        <f t="shared" si="11"/>
        <v>2.8421709430404007E-13</v>
      </c>
      <c r="V18" s="86">
        <f t="shared" si="11"/>
        <v>2.8421709430404007E-13</v>
      </c>
      <c r="W18" s="86">
        <f t="shared" si="11"/>
        <v>2.8421709430404007E-13</v>
      </c>
      <c r="X18" s="86">
        <f t="shared" si="11"/>
        <v>2.8421709430404007E-13</v>
      </c>
      <c r="Y18" s="86">
        <f t="shared" si="11"/>
        <v>2.8421709430404007E-13</v>
      </c>
    </row>
    <row r="19" spans="1:26" s="63" customFormat="1" x14ac:dyDescent="0.2">
      <c r="A19" s="84">
        <v>5</v>
      </c>
      <c r="B19" s="77"/>
      <c r="C19" s="85"/>
      <c r="D19" s="85"/>
      <c r="E19" s="86"/>
      <c r="F19" s="86">
        <f>F5</f>
        <v>2165.7734500000001</v>
      </c>
      <c r="G19" s="86">
        <f t="shared" ref="G19:P19" si="12">F33</f>
        <v>1949.1961050000002</v>
      </c>
      <c r="H19" s="86">
        <f t="shared" si="12"/>
        <v>1732.6187600000003</v>
      </c>
      <c r="I19" s="86">
        <f t="shared" si="12"/>
        <v>1516.0414150000004</v>
      </c>
      <c r="J19" s="86">
        <f t="shared" si="12"/>
        <v>1299.4640700000004</v>
      </c>
      <c r="K19" s="86">
        <f t="shared" si="12"/>
        <v>1082.8867250000005</v>
      </c>
      <c r="L19" s="86">
        <f t="shared" si="12"/>
        <v>866.30938000000049</v>
      </c>
      <c r="M19" s="86">
        <f t="shared" si="12"/>
        <v>649.73203500000045</v>
      </c>
      <c r="N19" s="86">
        <f t="shared" si="12"/>
        <v>433.15469000000041</v>
      </c>
      <c r="O19" s="86">
        <f t="shared" si="12"/>
        <v>216.57734500000041</v>
      </c>
      <c r="P19" s="86">
        <f t="shared" si="12"/>
        <v>3.979039320256561E-13</v>
      </c>
      <c r="Q19" s="86">
        <f t="shared" ref="Q19:Y19" si="13">P32</f>
        <v>2.8421709430404007E-13</v>
      </c>
      <c r="R19" s="86">
        <f t="shared" si="13"/>
        <v>2.8421709430404007E-13</v>
      </c>
      <c r="S19" s="86">
        <f t="shared" si="13"/>
        <v>2.8421709430404007E-13</v>
      </c>
      <c r="T19" s="86">
        <f t="shared" si="13"/>
        <v>2.8421709430404007E-13</v>
      </c>
      <c r="U19" s="86">
        <f t="shared" si="13"/>
        <v>2.8421709430404007E-13</v>
      </c>
      <c r="V19" s="86">
        <f t="shared" si="13"/>
        <v>2.8421709430404007E-13</v>
      </c>
      <c r="W19" s="86">
        <f t="shared" si="13"/>
        <v>2.8421709430404007E-13</v>
      </c>
      <c r="X19" s="86">
        <f t="shared" si="13"/>
        <v>2.8421709430404007E-13</v>
      </c>
      <c r="Y19" s="86">
        <f t="shared" si="13"/>
        <v>2.8421709430404007E-13</v>
      </c>
    </row>
    <row r="20" spans="1:26" s="63" customFormat="1" x14ac:dyDescent="0.2">
      <c r="A20" s="84">
        <v>6</v>
      </c>
      <c r="B20" s="77"/>
      <c r="C20" s="85"/>
      <c r="D20" s="85"/>
      <c r="E20" s="86">
        <f>E5</f>
        <v>0</v>
      </c>
      <c r="F20" s="86">
        <f>E34</f>
        <v>0</v>
      </c>
      <c r="G20" s="86">
        <f>G6</f>
        <v>2251.84393</v>
      </c>
      <c r="H20" s="86">
        <f t="shared" ref="H20:P20" si="14">G34</f>
        <v>2026.659537</v>
      </c>
      <c r="I20" s="86">
        <f t="shared" si="14"/>
        <v>1801.475144</v>
      </c>
      <c r="J20" s="86">
        <f t="shared" si="14"/>
        <v>1576.290751</v>
      </c>
      <c r="K20" s="86">
        <f t="shared" si="14"/>
        <v>1351.106358</v>
      </c>
      <c r="L20" s="86">
        <f t="shared" si="14"/>
        <v>1125.921965</v>
      </c>
      <c r="M20" s="86">
        <f t="shared" si="14"/>
        <v>900.737572</v>
      </c>
      <c r="N20" s="86">
        <f t="shared" si="14"/>
        <v>675.553179</v>
      </c>
      <c r="O20" s="86">
        <f t="shared" si="14"/>
        <v>450.368786</v>
      </c>
      <c r="P20" s="86">
        <f t="shared" si="14"/>
        <v>225.184393</v>
      </c>
      <c r="Q20" s="86">
        <f t="shared" ref="Q20:Y20" si="15">P34</f>
        <v>0</v>
      </c>
      <c r="R20" s="86">
        <f t="shared" si="15"/>
        <v>0</v>
      </c>
      <c r="S20" s="86">
        <f t="shared" si="15"/>
        <v>0</v>
      </c>
      <c r="T20" s="86">
        <f t="shared" si="15"/>
        <v>0</v>
      </c>
      <c r="U20" s="86">
        <f t="shared" si="15"/>
        <v>0</v>
      </c>
      <c r="V20" s="86">
        <f t="shared" si="15"/>
        <v>0</v>
      </c>
      <c r="W20" s="86">
        <f t="shared" si="15"/>
        <v>0</v>
      </c>
      <c r="X20" s="86">
        <f t="shared" si="15"/>
        <v>0</v>
      </c>
      <c r="Y20" s="86">
        <f t="shared" si="15"/>
        <v>0</v>
      </c>
    </row>
    <row r="21" spans="1:26" s="63" customFormat="1" x14ac:dyDescent="0.2">
      <c r="A21" s="76" t="s">
        <v>240</v>
      </c>
      <c r="B21" s="77"/>
      <c r="C21" s="87"/>
      <c r="D21" s="87"/>
      <c r="E21" s="79">
        <f>E22</f>
        <v>563.29514438285719</v>
      </c>
      <c r="F21" s="79">
        <f>F22</f>
        <v>779.87248938285722</v>
      </c>
      <c r="G21" s="79">
        <f>G22</f>
        <v>1005.0568823828572</v>
      </c>
      <c r="H21" s="79">
        <f>G21</f>
        <v>1005.0568823828572</v>
      </c>
      <c r="I21" s="79">
        <f>H21</f>
        <v>1005.0568823828572</v>
      </c>
      <c r="J21" s="79">
        <f>J22</f>
        <v>886.56507934285719</v>
      </c>
      <c r="K21" s="79">
        <f>J21</f>
        <v>886.56507934285719</v>
      </c>
      <c r="L21" s="88">
        <f>L22</f>
        <v>649.93219899999997</v>
      </c>
      <c r="M21" s="88">
        <f t="shared" ref="M21:Y21" si="16">M22</f>
        <v>649.93219899999997</v>
      </c>
      <c r="N21" s="88">
        <f t="shared" si="16"/>
        <v>649.93219899999997</v>
      </c>
      <c r="O21" s="88">
        <f t="shared" si="16"/>
        <v>441.76173800000004</v>
      </c>
      <c r="P21" s="88">
        <f t="shared" si="16"/>
        <v>225.184393</v>
      </c>
      <c r="Q21" s="88">
        <f t="shared" si="16"/>
        <v>0</v>
      </c>
      <c r="R21" s="88">
        <f t="shared" si="16"/>
        <v>0</v>
      </c>
      <c r="S21" s="88">
        <f t="shared" si="16"/>
        <v>0</v>
      </c>
      <c r="T21" s="88">
        <f t="shared" si="16"/>
        <v>0</v>
      </c>
      <c r="U21" s="88">
        <f t="shared" si="16"/>
        <v>0</v>
      </c>
      <c r="V21" s="88">
        <f t="shared" si="16"/>
        <v>0</v>
      </c>
      <c r="W21" s="88">
        <f t="shared" si="16"/>
        <v>0</v>
      </c>
      <c r="X21" s="88">
        <f t="shared" si="16"/>
        <v>0</v>
      </c>
      <c r="Y21" s="88">
        <f t="shared" si="16"/>
        <v>0</v>
      </c>
      <c r="Z21" s="72">
        <f>SUM(E21:Y21)</f>
        <v>8748.2111676000004</v>
      </c>
    </row>
    <row r="22" spans="1:26" s="63" customFormat="1" x14ac:dyDescent="0.2">
      <c r="A22" s="80" t="s">
        <v>241</v>
      </c>
      <c r="B22" s="81"/>
      <c r="C22" s="89"/>
      <c r="D22" s="89"/>
      <c r="E22" s="90">
        <f>SUM(E23:E27)</f>
        <v>563.29514438285719</v>
      </c>
      <c r="F22" s="90">
        <f>SUM(F23:F27)</f>
        <v>779.87248938285722</v>
      </c>
      <c r="G22" s="90">
        <f t="shared" ref="G22:Y22" si="17">SUM(G23:G27)</f>
        <v>1005.0568823828572</v>
      </c>
      <c r="H22" s="90">
        <f t="shared" si="17"/>
        <v>1005.0568823828572</v>
      </c>
      <c r="I22" s="90">
        <f t="shared" si="17"/>
        <v>1005.0568823828572</v>
      </c>
      <c r="J22" s="90">
        <f t="shared" si="17"/>
        <v>886.56507934285719</v>
      </c>
      <c r="K22" s="90">
        <f t="shared" si="17"/>
        <v>886.56507934285719</v>
      </c>
      <c r="L22" s="90">
        <f t="shared" si="17"/>
        <v>649.93219899999997</v>
      </c>
      <c r="M22" s="90">
        <f t="shared" si="17"/>
        <v>649.93219899999997</v>
      </c>
      <c r="N22" s="90">
        <f t="shared" si="17"/>
        <v>649.93219899999997</v>
      </c>
      <c r="O22" s="90">
        <f t="shared" si="17"/>
        <v>441.76173800000004</v>
      </c>
      <c r="P22" s="90">
        <f>SUM(P23:P27)</f>
        <v>225.184393</v>
      </c>
      <c r="Q22" s="90">
        <f t="shared" si="17"/>
        <v>0</v>
      </c>
      <c r="R22" s="90">
        <f t="shared" si="17"/>
        <v>0</v>
      </c>
      <c r="S22" s="90">
        <f t="shared" si="17"/>
        <v>0</v>
      </c>
      <c r="T22" s="90">
        <f t="shared" si="17"/>
        <v>0</v>
      </c>
      <c r="U22" s="90">
        <f t="shared" si="17"/>
        <v>0</v>
      </c>
      <c r="V22" s="90">
        <f t="shared" si="17"/>
        <v>0</v>
      </c>
      <c r="W22" s="90">
        <f t="shared" si="17"/>
        <v>0</v>
      </c>
      <c r="X22" s="90">
        <f t="shared" si="17"/>
        <v>0</v>
      </c>
      <c r="Y22" s="90">
        <f t="shared" si="17"/>
        <v>0</v>
      </c>
      <c r="Z22" s="72">
        <f>SUM(E22:Y22)</f>
        <v>8748.2111676000004</v>
      </c>
    </row>
    <row r="23" spans="1:26" s="63" customFormat="1" x14ac:dyDescent="0.2">
      <c r="A23" s="84">
        <v>1</v>
      </c>
      <c r="B23" s="77"/>
      <c r="C23" s="87"/>
      <c r="D23" s="87"/>
      <c r="E23" s="79">
        <f>E2/7</f>
        <v>236.63288034285713</v>
      </c>
      <c r="F23" s="79">
        <f>E23</f>
        <v>236.63288034285713</v>
      </c>
      <c r="G23" s="79">
        <f>F23</f>
        <v>236.63288034285713</v>
      </c>
      <c r="H23" s="79">
        <f t="shared" ref="H23:I27" si="18">G23</f>
        <v>236.63288034285713</v>
      </c>
      <c r="I23" s="79">
        <f t="shared" si="18"/>
        <v>236.63288034285713</v>
      </c>
      <c r="J23" s="79">
        <f t="shared" ref="J23:J27" si="19">I23</f>
        <v>236.63288034285713</v>
      </c>
      <c r="K23" s="79">
        <f t="shared" ref="K23:K27" si="20">J23</f>
        <v>236.63288034285713</v>
      </c>
      <c r="L23" s="79">
        <v>0</v>
      </c>
      <c r="M23" s="79">
        <f t="shared" ref="M23:M27" si="21">L23</f>
        <v>0</v>
      </c>
      <c r="N23" s="79">
        <f t="shared" ref="N23:N27" si="22">M23</f>
        <v>0</v>
      </c>
      <c r="O23" s="79">
        <f t="shared" ref="O23:O27" si="23">N23</f>
        <v>0</v>
      </c>
      <c r="P23" s="79">
        <f t="shared" ref="P23:P27" si="24">O23</f>
        <v>0</v>
      </c>
      <c r="Q23" s="79">
        <f>P23</f>
        <v>0</v>
      </c>
      <c r="R23" s="79"/>
      <c r="S23" s="79"/>
      <c r="T23" s="79"/>
      <c r="U23" s="79"/>
      <c r="V23" s="79"/>
      <c r="W23" s="79"/>
      <c r="X23" s="79"/>
      <c r="Y23" s="79"/>
      <c r="Z23" s="72">
        <f t="shared" ref="Z23:Z27" si="25">SUM(E23:Y23)</f>
        <v>1656.4301624</v>
      </c>
    </row>
    <row r="24" spans="1:26" s="63" customFormat="1" x14ac:dyDescent="0.2">
      <c r="A24" s="84">
        <v>3</v>
      </c>
      <c r="B24" s="77"/>
      <c r="C24" s="87"/>
      <c r="D24" s="87"/>
      <c r="E24" s="79">
        <f>E3/5</f>
        <v>118.49180304000001</v>
      </c>
      <c r="F24" s="79">
        <f t="shared" ref="F24:G25" si="26">E24</f>
        <v>118.49180304000001</v>
      </c>
      <c r="G24" s="79">
        <f t="shared" si="26"/>
        <v>118.49180304000001</v>
      </c>
      <c r="H24" s="79">
        <f t="shared" si="18"/>
        <v>118.49180304000001</v>
      </c>
      <c r="I24" s="79">
        <f t="shared" si="18"/>
        <v>118.49180304000001</v>
      </c>
      <c r="J24" s="79">
        <v>0</v>
      </c>
      <c r="K24" s="79">
        <f t="shared" si="20"/>
        <v>0</v>
      </c>
      <c r="L24" s="79">
        <f>K24</f>
        <v>0</v>
      </c>
      <c r="M24" s="79">
        <f t="shared" si="21"/>
        <v>0</v>
      </c>
      <c r="N24" s="79">
        <f t="shared" si="22"/>
        <v>0</v>
      </c>
      <c r="O24" s="79">
        <f t="shared" si="23"/>
        <v>0</v>
      </c>
      <c r="P24" s="79">
        <f t="shared" si="24"/>
        <v>0</v>
      </c>
      <c r="Q24" s="79">
        <f>P24</f>
        <v>0</v>
      </c>
      <c r="R24" s="79">
        <f>Q24</f>
        <v>0</v>
      </c>
      <c r="S24" s="79"/>
      <c r="T24" s="79"/>
      <c r="U24" s="79"/>
      <c r="V24" s="79"/>
      <c r="W24" s="79"/>
      <c r="X24" s="79"/>
      <c r="Y24" s="79"/>
      <c r="Z24" s="72">
        <f t="shared" si="25"/>
        <v>592.45901520000007</v>
      </c>
    </row>
    <row r="25" spans="1:26" s="63" customFormat="1" x14ac:dyDescent="0.2">
      <c r="A25" s="84">
        <v>4</v>
      </c>
      <c r="B25" s="77"/>
      <c r="C25" s="87"/>
      <c r="D25" s="87"/>
      <c r="E25" s="79">
        <f>E4/10</f>
        <v>208.17046099999999</v>
      </c>
      <c r="F25" s="79">
        <f t="shared" si="26"/>
        <v>208.17046099999999</v>
      </c>
      <c r="G25" s="79">
        <f t="shared" si="26"/>
        <v>208.17046099999999</v>
      </c>
      <c r="H25" s="79">
        <f t="shared" si="18"/>
        <v>208.17046099999999</v>
      </c>
      <c r="I25" s="79">
        <f t="shared" si="18"/>
        <v>208.17046099999999</v>
      </c>
      <c r="J25" s="79">
        <f t="shared" si="19"/>
        <v>208.17046099999999</v>
      </c>
      <c r="K25" s="79">
        <f t="shared" si="20"/>
        <v>208.17046099999999</v>
      </c>
      <c r="L25" s="79">
        <f>K25</f>
        <v>208.17046099999999</v>
      </c>
      <c r="M25" s="79">
        <f t="shared" si="21"/>
        <v>208.17046099999999</v>
      </c>
      <c r="N25" s="79">
        <f t="shared" si="22"/>
        <v>208.17046099999999</v>
      </c>
      <c r="O25" s="79">
        <v>0</v>
      </c>
      <c r="P25" s="79">
        <f t="shared" si="24"/>
        <v>0</v>
      </c>
      <c r="Q25" s="79">
        <f>P25</f>
        <v>0</v>
      </c>
      <c r="R25" s="79">
        <f>Q25</f>
        <v>0</v>
      </c>
      <c r="S25" s="79">
        <f t="shared" ref="S25:Y27" si="27">R25</f>
        <v>0</v>
      </c>
      <c r="T25" s="79">
        <f t="shared" si="27"/>
        <v>0</v>
      </c>
      <c r="U25" s="79">
        <f t="shared" si="27"/>
        <v>0</v>
      </c>
      <c r="V25" s="79">
        <f t="shared" si="27"/>
        <v>0</v>
      </c>
      <c r="W25" s="79">
        <f t="shared" si="27"/>
        <v>0</v>
      </c>
      <c r="X25" s="79">
        <f t="shared" si="27"/>
        <v>0</v>
      </c>
      <c r="Y25" s="79">
        <f t="shared" si="27"/>
        <v>0</v>
      </c>
      <c r="Z25" s="72">
        <f t="shared" si="25"/>
        <v>2081.7046099999998</v>
      </c>
    </row>
    <row r="26" spans="1:26" s="63" customFormat="1" x14ac:dyDescent="0.2">
      <c r="A26" s="84">
        <v>5</v>
      </c>
      <c r="B26" s="77"/>
      <c r="C26" s="87"/>
      <c r="D26" s="87"/>
      <c r="E26" s="79">
        <f>E9/10</f>
        <v>0</v>
      </c>
      <c r="F26" s="79">
        <f>F5/10</f>
        <v>216.57734500000001</v>
      </c>
      <c r="G26" s="79">
        <f>F26</f>
        <v>216.57734500000001</v>
      </c>
      <c r="H26" s="79">
        <f t="shared" si="18"/>
        <v>216.57734500000001</v>
      </c>
      <c r="I26" s="79">
        <f t="shared" si="18"/>
        <v>216.57734500000001</v>
      </c>
      <c r="J26" s="79">
        <f t="shared" si="19"/>
        <v>216.57734500000001</v>
      </c>
      <c r="K26" s="79">
        <f t="shared" si="20"/>
        <v>216.57734500000001</v>
      </c>
      <c r="L26" s="79">
        <f>K26</f>
        <v>216.57734500000001</v>
      </c>
      <c r="M26" s="79">
        <f t="shared" si="21"/>
        <v>216.57734500000001</v>
      </c>
      <c r="N26" s="79">
        <f t="shared" si="22"/>
        <v>216.57734500000001</v>
      </c>
      <c r="O26" s="79">
        <f t="shared" si="23"/>
        <v>216.57734500000001</v>
      </c>
      <c r="P26" s="79">
        <v>0</v>
      </c>
      <c r="Q26" s="79">
        <f>P26</f>
        <v>0</v>
      </c>
      <c r="R26" s="79">
        <f>Q26</f>
        <v>0</v>
      </c>
      <c r="S26" s="79">
        <f t="shared" ref="S26:Y26" si="28">R26</f>
        <v>0</v>
      </c>
      <c r="T26" s="79">
        <f t="shared" si="28"/>
        <v>0</v>
      </c>
      <c r="U26" s="79">
        <f t="shared" si="28"/>
        <v>0</v>
      </c>
      <c r="V26" s="79">
        <f t="shared" si="28"/>
        <v>0</v>
      </c>
      <c r="W26" s="79">
        <f t="shared" si="28"/>
        <v>0</v>
      </c>
      <c r="X26" s="79">
        <f t="shared" si="28"/>
        <v>0</v>
      </c>
      <c r="Y26" s="79">
        <f t="shared" si="28"/>
        <v>0</v>
      </c>
      <c r="Z26" s="72">
        <f>SUM(E26:Y26)</f>
        <v>2165.7734499999997</v>
      </c>
    </row>
    <row r="27" spans="1:26" s="63" customFormat="1" x14ac:dyDescent="0.2">
      <c r="A27" s="84">
        <v>6</v>
      </c>
      <c r="B27" s="77"/>
      <c r="C27" s="87"/>
      <c r="D27" s="87"/>
      <c r="E27" s="79">
        <f>E10/10</f>
        <v>0</v>
      </c>
      <c r="F27" s="79">
        <f>E10/10</f>
        <v>0</v>
      </c>
      <c r="G27" s="79">
        <f>G6/10</f>
        <v>225.184393</v>
      </c>
      <c r="H27" s="79">
        <f t="shared" si="18"/>
        <v>225.184393</v>
      </c>
      <c r="I27" s="79">
        <f t="shared" si="18"/>
        <v>225.184393</v>
      </c>
      <c r="J27" s="79">
        <f t="shared" si="19"/>
        <v>225.184393</v>
      </c>
      <c r="K27" s="79">
        <f t="shared" si="20"/>
        <v>225.184393</v>
      </c>
      <c r="L27" s="79">
        <f>K27</f>
        <v>225.184393</v>
      </c>
      <c r="M27" s="79">
        <f t="shared" si="21"/>
        <v>225.184393</v>
      </c>
      <c r="N27" s="79">
        <f t="shared" si="22"/>
        <v>225.184393</v>
      </c>
      <c r="O27" s="79">
        <f t="shared" si="23"/>
        <v>225.184393</v>
      </c>
      <c r="P27" s="79">
        <f t="shared" si="24"/>
        <v>225.184393</v>
      </c>
      <c r="Q27" s="79">
        <v>0</v>
      </c>
      <c r="R27" s="79">
        <f>Q27</f>
        <v>0</v>
      </c>
      <c r="S27" s="79">
        <f t="shared" si="27"/>
        <v>0</v>
      </c>
      <c r="T27" s="79">
        <f t="shared" si="27"/>
        <v>0</v>
      </c>
      <c r="U27" s="79">
        <f t="shared" si="27"/>
        <v>0</v>
      </c>
      <c r="V27" s="79">
        <f t="shared" si="27"/>
        <v>0</v>
      </c>
      <c r="W27" s="79">
        <f t="shared" si="27"/>
        <v>0</v>
      </c>
      <c r="X27" s="79">
        <f t="shared" si="27"/>
        <v>0</v>
      </c>
      <c r="Y27" s="79">
        <f t="shared" si="27"/>
        <v>0</v>
      </c>
      <c r="Z27" s="72">
        <f t="shared" si="25"/>
        <v>2251.84393</v>
      </c>
    </row>
    <row r="28" spans="1:26" s="63" customFormat="1" x14ac:dyDescent="0.2">
      <c r="A28" s="76" t="s">
        <v>242</v>
      </c>
      <c r="B28" s="77"/>
      <c r="C28" s="87"/>
      <c r="D28" s="87"/>
      <c r="E28" s="79">
        <f t="shared" ref="E28:Y28" si="29">E15-E22</f>
        <v>3767.2986432171429</v>
      </c>
      <c r="F28" s="79">
        <f t="shared" si="29"/>
        <v>5153.199603834285</v>
      </c>
      <c r="G28" s="79">
        <f t="shared" si="29"/>
        <v>6399.9866514514288</v>
      </c>
      <c r="H28" s="79">
        <f t="shared" si="29"/>
        <v>5394.9297690685717</v>
      </c>
      <c r="I28" s="79">
        <f t="shared" si="29"/>
        <v>4389.8728866857145</v>
      </c>
      <c r="J28" s="79">
        <f t="shared" si="29"/>
        <v>3503.3078073428574</v>
      </c>
      <c r="K28" s="79">
        <f t="shared" si="29"/>
        <v>2616.7427280000006</v>
      </c>
      <c r="L28" s="79">
        <f t="shared" si="29"/>
        <v>1966.8105290000008</v>
      </c>
      <c r="M28" s="79">
        <f t="shared" si="29"/>
        <v>1316.8783300000009</v>
      </c>
      <c r="N28" s="79">
        <f t="shared" si="29"/>
        <v>666.94613100000072</v>
      </c>
      <c r="O28" s="79">
        <f t="shared" si="29"/>
        <v>225.18439300000068</v>
      </c>
      <c r="P28" s="79">
        <f t="shared" si="29"/>
        <v>6.8212102632969618E-13</v>
      </c>
      <c r="Q28" s="79">
        <f t="shared" si="29"/>
        <v>5.6843418860808015E-13</v>
      </c>
      <c r="R28" s="79">
        <f t="shared" si="29"/>
        <v>5.6843418860808015E-13</v>
      </c>
      <c r="S28" s="79">
        <f t="shared" si="29"/>
        <v>5.6843418860808015E-13</v>
      </c>
      <c r="T28" s="79">
        <f t="shared" si="29"/>
        <v>5.6843418860808015E-13</v>
      </c>
      <c r="U28" s="79">
        <f t="shared" si="29"/>
        <v>5.6843418860808015E-13</v>
      </c>
      <c r="V28" s="79">
        <f t="shared" si="29"/>
        <v>5.6843418860808015E-13</v>
      </c>
      <c r="W28" s="79">
        <f t="shared" si="29"/>
        <v>5.6843418860808015E-13</v>
      </c>
      <c r="X28" s="79">
        <f t="shared" si="29"/>
        <v>5.6843418860808015E-13</v>
      </c>
      <c r="Y28" s="79">
        <f t="shared" si="29"/>
        <v>5.6843418860808015E-13</v>
      </c>
    </row>
    <row r="29" spans="1:26" s="63" customFormat="1" x14ac:dyDescent="0.2">
      <c r="A29" s="80" t="s">
        <v>243</v>
      </c>
      <c r="B29" s="81"/>
      <c r="C29" s="89"/>
      <c r="D29" s="89"/>
      <c r="E29" s="91">
        <f>SUM(E30:E34)</f>
        <v>3767.2986432171429</v>
      </c>
      <c r="F29" s="91">
        <f t="shared" ref="F29:Y29" si="30">SUM(F30:F34)</f>
        <v>5153.1996038342859</v>
      </c>
      <c r="G29" s="91">
        <f t="shared" si="30"/>
        <v>6399.9866514514288</v>
      </c>
      <c r="H29" s="91">
        <f t="shared" si="30"/>
        <v>5394.9297690685717</v>
      </c>
      <c r="I29" s="91">
        <f t="shared" si="30"/>
        <v>4389.8728866857145</v>
      </c>
      <c r="J29" s="91">
        <f t="shared" si="30"/>
        <v>3503.3078073428578</v>
      </c>
      <c r="K29" s="91">
        <f t="shared" si="30"/>
        <v>2616.7427280000006</v>
      </c>
      <c r="L29" s="91">
        <f t="shared" si="30"/>
        <v>1966.8105290000008</v>
      </c>
      <c r="M29" s="91">
        <f t="shared" si="30"/>
        <v>1316.8783300000007</v>
      </c>
      <c r="N29" s="91">
        <f t="shared" si="30"/>
        <v>666.94613100000072</v>
      </c>
      <c r="O29" s="91">
        <f t="shared" si="30"/>
        <v>225.18439300000068</v>
      </c>
      <c r="P29" s="91">
        <f>SUM(P30:P34)</f>
        <v>6.8212102632969618E-13</v>
      </c>
      <c r="Q29" s="91">
        <f t="shared" si="30"/>
        <v>5.6843418860808015E-13</v>
      </c>
      <c r="R29" s="91">
        <f t="shared" si="30"/>
        <v>5.6843418860808015E-13</v>
      </c>
      <c r="S29" s="91">
        <f t="shared" si="30"/>
        <v>5.6843418860808015E-13</v>
      </c>
      <c r="T29" s="91">
        <f t="shared" si="30"/>
        <v>5.6843418860808015E-13</v>
      </c>
      <c r="U29" s="91">
        <f t="shared" si="30"/>
        <v>5.6843418860808015E-13</v>
      </c>
      <c r="V29" s="91">
        <f t="shared" si="30"/>
        <v>5.6843418860808015E-13</v>
      </c>
      <c r="W29" s="91">
        <f t="shared" si="30"/>
        <v>5.6843418860808015E-13</v>
      </c>
      <c r="X29" s="91">
        <f t="shared" si="30"/>
        <v>5.6843418860808015E-13</v>
      </c>
      <c r="Y29" s="91">
        <f t="shared" si="30"/>
        <v>5.6843418860808015E-13</v>
      </c>
    </row>
    <row r="30" spans="1:26" s="63" customFormat="1" x14ac:dyDescent="0.2">
      <c r="A30" s="84">
        <v>1</v>
      </c>
      <c r="B30" s="77"/>
      <c r="C30" s="87"/>
      <c r="D30" s="87"/>
      <c r="E30" s="79">
        <f t="shared" ref="E30:Y30" si="31">E16-E23</f>
        <v>1419.7972820571429</v>
      </c>
      <c r="F30" s="79">
        <f t="shared" si="31"/>
        <v>1183.1644017142858</v>
      </c>
      <c r="G30" s="79">
        <f t="shared" si="31"/>
        <v>946.53152137142865</v>
      </c>
      <c r="H30" s="79">
        <f t="shared" si="31"/>
        <v>709.89864102857155</v>
      </c>
      <c r="I30" s="79">
        <f t="shared" si="31"/>
        <v>473.26576068571444</v>
      </c>
      <c r="J30" s="79">
        <f t="shared" si="31"/>
        <v>236.63288034285731</v>
      </c>
      <c r="K30" s="79">
        <f t="shared" si="31"/>
        <v>0</v>
      </c>
      <c r="L30" s="79">
        <f t="shared" si="31"/>
        <v>0</v>
      </c>
      <c r="M30" s="79">
        <f t="shared" si="31"/>
        <v>0</v>
      </c>
      <c r="N30" s="79">
        <f t="shared" si="31"/>
        <v>0</v>
      </c>
      <c r="O30" s="79">
        <f t="shared" si="31"/>
        <v>0</v>
      </c>
      <c r="P30" s="79">
        <f t="shared" si="31"/>
        <v>0</v>
      </c>
      <c r="Q30" s="79">
        <f t="shared" si="31"/>
        <v>0</v>
      </c>
      <c r="R30" s="79">
        <f t="shared" si="31"/>
        <v>0</v>
      </c>
      <c r="S30" s="79">
        <f t="shared" si="31"/>
        <v>0</v>
      </c>
      <c r="T30" s="79">
        <f t="shared" si="31"/>
        <v>0</v>
      </c>
      <c r="U30" s="79">
        <f t="shared" si="31"/>
        <v>0</v>
      </c>
      <c r="V30" s="79">
        <f t="shared" si="31"/>
        <v>0</v>
      </c>
      <c r="W30" s="79">
        <f t="shared" si="31"/>
        <v>0</v>
      </c>
      <c r="X30" s="79">
        <f t="shared" si="31"/>
        <v>0</v>
      </c>
      <c r="Y30" s="79">
        <f t="shared" si="31"/>
        <v>0</v>
      </c>
    </row>
    <row r="31" spans="1:26" s="63" customFormat="1" x14ac:dyDescent="0.2">
      <c r="A31" s="84">
        <v>3</v>
      </c>
      <c r="B31" s="77"/>
      <c r="C31" s="87"/>
      <c r="D31" s="87"/>
      <c r="E31" s="79">
        <f t="shared" ref="E31:Y31" si="32">E17-E24</f>
        <v>473.96721216000003</v>
      </c>
      <c r="F31" s="79">
        <f t="shared" si="32"/>
        <v>355.47540911999999</v>
      </c>
      <c r="G31" s="79">
        <f t="shared" si="32"/>
        <v>236.98360607999999</v>
      </c>
      <c r="H31" s="79">
        <f t="shared" si="32"/>
        <v>118.49180303999998</v>
      </c>
      <c r="I31" s="79">
        <f t="shared" si="32"/>
        <v>0</v>
      </c>
      <c r="J31" s="79">
        <f t="shared" si="32"/>
        <v>0</v>
      </c>
      <c r="K31" s="79">
        <f t="shared" si="32"/>
        <v>0</v>
      </c>
      <c r="L31" s="79">
        <f t="shared" si="32"/>
        <v>0</v>
      </c>
      <c r="M31" s="79">
        <f t="shared" si="32"/>
        <v>0</v>
      </c>
      <c r="N31" s="79">
        <f t="shared" si="32"/>
        <v>0</v>
      </c>
      <c r="O31" s="79">
        <f t="shared" si="32"/>
        <v>0</v>
      </c>
      <c r="P31" s="79">
        <f t="shared" si="32"/>
        <v>0</v>
      </c>
      <c r="Q31" s="79">
        <f t="shared" si="32"/>
        <v>0</v>
      </c>
      <c r="R31" s="79">
        <f t="shared" si="32"/>
        <v>0</v>
      </c>
      <c r="S31" s="79">
        <f t="shared" si="32"/>
        <v>0</v>
      </c>
      <c r="T31" s="79">
        <f t="shared" si="32"/>
        <v>0</v>
      </c>
      <c r="U31" s="79">
        <f t="shared" si="32"/>
        <v>0</v>
      </c>
      <c r="V31" s="79">
        <f t="shared" si="32"/>
        <v>0</v>
      </c>
      <c r="W31" s="79">
        <f t="shared" si="32"/>
        <v>0</v>
      </c>
      <c r="X31" s="79">
        <f t="shared" si="32"/>
        <v>0</v>
      </c>
      <c r="Y31" s="79">
        <f t="shared" si="32"/>
        <v>0</v>
      </c>
    </row>
    <row r="32" spans="1:26" s="63" customFormat="1" x14ac:dyDescent="0.2">
      <c r="A32" s="84">
        <v>4</v>
      </c>
      <c r="B32" s="77"/>
      <c r="C32" s="87"/>
      <c r="D32" s="87"/>
      <c r="E32" s="79">
        <f t="shared" ref="E32:Y32" si="33">E18-E25</f>
        <v>1873.5341489999998</v>
      </c>
      <c r="F32" s="79">
        <f t="shared" si="33"/>
        <v>1665.3636879999999</v>
      </c>
      <c r="G32" s="79">
        <f t="shared" si="33"/>
        <v>1457.193227</v>
      </c>
      <c r="H32" s="79">
        <f t="shared" si="33"/>
        <v>1249.022766</v>
      </c>
      <c r="I32" s="79">
        <f t="shared" si="33"/>
        <v>1040.8523050000001</v>
      </c>
      <c r="J32" s="79">
        <f t="shared" si="33"/>
        <v>832.68184400000018</v>
      </c>
      <c r="K32" s="79">
        <f t="shared" si="33"/>
        <v>624.51138300000025</v>
      </c>
      <c r="L32" s="79">
        <f t="shared" si="33"/>
        <v>416.34092200000026</v>
      </c>
      <c r="M32" s="79">
        <f t="shared" si="33"/>
        <v>208.17046100000027</v>
      </c>
      <c r="N32" s="79">
        <f t="shared" si="33"/>
        <v>2.8421709430404007E-13</v>
      </c>
      <c r="O32" s="79">
        <f t="shared" si="33"/>
        <v>2.8421709430404007E-13</v>
      </c>
      <c r="P32" s="79">
        <f t="shared" si="33"/>
        <v>2.8421709430404007E-13</v>
      </c>
      <c r="Q32" s="79">
        <f t="shared" si="33"/>
        <v>2.8421709430404007E-13</v>
      </c>
      <c r="R32" s="79">
        <f t="shared" si="33"/>
        <v>2.8421709430404007E-13</v>
      </c>
      <c r="S32" s="79">
        <f t="shared" si="33"/>
        <v>2.8421709430404007E-13</v>
      </c>
      <c r="T32" s="79">
        <f t="shared" si="33"/>
        <v>2.8421709430404007E-13</v>
      </c>
      <c r="U32" s="79">
        <f t="shared" si="33"/>
        <v>2.8421709430404007E-13</v>
      </c>
      <c r="V32" s="79">
        <f t="shared" si="33"/>
        <v>2.8421709430404007E-13</v>
      </c>
      <c r="W32" s="79">
        <f t="shared" si="33"/>
        <v>2.8421709430404007E-13</v>
      </c>
      <c r="X32" s="79">
        <f t="shared" si="33"/>
        <v>2.8421709430404007E-13</v>
      </c>
      <c r="Y32" s="79">
        <f t="shared" si="33"/>
        <v>2.8421709430404007E-13</v>
      </c>
    </row>
    <row r="33" spans="1:26" s="63" customFormat="1" x14ac:dyDescent="0.2">
      <c r="A33" s="84">
        <v>5</v>
      </c>
      <c r="B33" s="77"/>
      <c r="C33" s="87"/>
      <c r="D33" s="87"/>
      <c r="E33" s="79">
        <f t="shared" ref="E33:Y33" si="34">E19-E26</f>
        <v>0</v>
      </c>
      <c r="F33" s="79">
        <f t="shared" si="34"/>
        <v>1949.1961050000002</v>
      </c>
      <c r="G33" s="79">
        <f t="shared" si="34"/>
        <v>1732.6187600000003</v>
      </c>
      <c r="H33" s="79">
        <f t="shared" si="34"/>
        <v>1516.0414150000004</v>
      </c>
      <c r="I33" s="79">
        <f t="shared" si="34"/>
        <v>1299.4640700000004</v>
      </c>
      <c r="J33" s="79">
        <f t="shared" si="34"/>
        <v>1082.8867250000005</v>
      </c>
      <c r="K33" s="79">
        <f t="shared" si="34"/>
        <v>866.30938000000049</v>
      </c>
      <c r="L33" s="79">
        <f t="shared" si="34"/>
        <v>649.73203500000045</v>
      </c>
      <c r="M33" s="79">
        <f t="shared" si="34"/>
        <v>433.15469000000041</v>
      </c>
      <c r="N33" s="79">
        <f t="shared" si="34"/>
        <v>216.57734500000041</v>
      </c>
      <c r="O33" s="79">
        <f t="shared" si="34"/>
        <v>3.979039320256561E-13</v>
      </c>
      <c r="P33" s="79">
        <f t="shared" si="34"/>
        <v>3.979039320256561E-13</v>
      </c>
      <c r="Q33" s="79">
        <f t="shared" si="34"/>
        <v>2.8421709430404007E-13</v>
      </c>
      <c r="R33" s="79">
        <f t="shared" si="34"/>
        <v>2.8421709430404007E-13</v>
      </c>
      <c r="S33" s="79">
        <f t="shared" si="34"/>
        <v>2.8421709430404007E-13</v>
      </c>
      <c r="T33" s="79">
        <f t="shared" si="34"/>
        <v>2.8421709430404007E-13</v>
      </c>
      <c r="U33" s="79">
        <f t="shared" si="34"/>
        <v>2.8421709430404007E-13</v>
      </c>
      <c r="V33" s="79">
        <f t="shared" si="34"/>
        <v>2.8421709430404007E-13</v>
      </c>
      <c r="W33" s="79">
        <f t="shared" si="34"/>
        <v>2.8421709430404007E-13</v>
      </c>
      <c r="X33" s="79">
        <f t="shared" si="34"/>
        <v>2.8421709430404007E-13</v>
      </c>
      <c r="Y33" s="79">
        <f t="shared" si="34"/>
        <v>2.8421709430404007E-13</v>
      </c>
    </row>
    <row r="34" spans="1:26" s="63" customFormat="1" x14ac:dyDescent="0.2">
      <c r="A34" s="84">
        <v>6</v>
      </c>
      <c r="B34" s="77"/>
      <c r="C34" s="87"/>
      <c r="D34" s="87"/>
      <c r="E34" s="79">
        <f t="shared" ref="E34:Y34" si="35">E20-E27</f>
        <v>0</v>
      </c>
      <c r="F34" s="79">
        <f t="shared" si="35"/>
        <v>0</v>
      </c>
      <c r="G34" s="79">
        <f t="shared" si="35"/>
        <v>2026.659537</v>
      </c>
      <c r="H34" s="79">
        <f t="shared" si="35"/>
        <v>1801.475144</v>
      </c>
      <c r="I34" s="79">
        <f t="shared" si="35"/>
        <v>1576.290751</v>
      </c>
      <c r="J34" s="79">
        <f t="shared" si="35"/>
        <v>1351.106358</v>
      </c>
      <c r="K34" s="79">
        <f t="shared" si="35"/>
        <v>1125.921965</v>
      </c>
      <c r="L34" s="79">
        <f t="shared" si="35"/>
        <v>900.737572</v>
      </c>
      <c r="M34" s="79">
        <f t="shared" si="35"/>
        <v>675.553179</v>
      </c>
      <c r="N34" s="79">
        <f t="shared" si="35"/>
        <v>450.368786</v>
      </c>
      <c r="O34" s="79">
        <f t="shared" si="35"/>
        <v>225.184393</v>
      </c>
      <c r="P34" s="79">
        <f t="shared" si="35"/>
        <v>0</v>
      </c>
      <c r="Q34" s="79">
        <f t="shared" si="35"/>
        <v>0</v>
      </c>
      <c r="R34" s="79">
        <f t="shared" si="35"/>
        <v>0</v>
      </c>
      <c r="S34" s="79">
        <f t="shared" si="35"/>
        <v>0</v>
      </c>
      <c r="T34" s="79">
        <f t="shared" si="35"/>
        <v>0</v>
      </c>
      <c r="U34" s="79">
        <f t="shared" si="35"/>
        <v>0</v>
      </c>
      <c r="V34" s="79">
        <f t="shared" si="35"/>
        <v>0</v>
      </c>
      <c r="W34" s="79">
        <f t="shared" si="35"/>
        <v>0</v>
      </c>
      <c r="X34" s="79">
        <f t="shared" si="35"/>
        <v>0</v>
      </c>
      <c r="Y34" s="79">
        <f t="shared" si="35"/>
        <v>0</v>
      </c>
    </row>
    <row r="35" spans="1:26" s="63" customFormat="1" x14ac:dyDescent="0.2">
      <c r="A35" s="92"/>
      <c r="B35" s="92"/>
      <c r="C35" s="92"/>
      <c r="D35" s="92"/>
      <c r="E35" s="92"/>
      <c r="F35" s="92"/>
      <c r="G35" s="93"/>
      <c r="H35" s="92"/>
      <c r="I35" s="92"/>
      <c r="J35" s="92"/>
      <c r="K35" s="92"/>
      <c r="L35" s="92"/>
      <c r="M35" s="92"/>
      <c r="N35" s="92"/>
      <c r="O35" s="92"/>
    </row>
    <row r="36" spans="1:26" s="63" customFormat="1" x14ac:dyDescent="0.25">
      <c r="J36" s="94"/>
    </row>
    <row r="37" spans="1:26" s="63" customFormat="1" x14ac:dyDescent="0.25">
      <c r="J37" s="94"/>
    </row>
    <row r="38" spans="1:26" s="63" customFormat="1" x14ac:dyDescent="0.25">
      <c r="J38" s="94"/>
    </row>
    <row r="39" spans="1:26" s="63" customFormat="1" ht="15.75" thickBot="1" x14ac:dyDescent="0.3">
      <c r="J39" s="94"/>
    </row>
    <row r="40" spans="1:26" s="63" customFormat="1" ht="15.75" thickBot="1" x14ac:dyDescent="0.25">
      <c r="B40" s="63" t="s">
        <v>244</v>
      </c>
      <c r="C40" s="173" t="s">
        <v>245</v>
      </c>
      <c r="D40" s="175">
        <v>2027</v>
      </c>
      <c r="E40" s="95">
        <v>2028</v>
      </c>
      <c r="F40" s="95">
        <f t="shared" ref="F40:Y40" si="36">E40+1</f>
        <v>2029</v>
      </c>
      <c r="G40" s="95">
        <f t="shared" si="36"/>
        <v>2030</v>
      </c>
      <c r="H40" s="95">
        <f t="shared" si="36"/>
        <v>2031</v>
      </c>
      <c r="I40" s="95">
        <f t="shared" si="36"/>
        <v>2032</v>
      </c>
      <c r="J40" s="95">
        <f t="shared" si="36"/>
        <v>2033</v>
      </c>
      <c r="K40" s="95">
        <f t="shared" si="36"/>
        <v>2034</v>
      </c>
      <c r="L40" s="95">
        <f t="shared" si="36"/>
        <v>2035</v>
      </c>
      <c r="M40" s="95">
        <f t="shared" si="36"/>
        <v>2036</v>
      </c>
      <c r="N40" s="95">
        <f t="shared" si="36"/>
        <v>2037</v>
      </c>
      <c r="O40" s="95">
        <f t="shared" si="36"/>
        <v>2038</v>
      </c>
      <c r="P40" s="95">
        <f t="shared" si="36"/>
        <v>2039</v>
      </c>
      <c r="Q40" s="95">
        <f t="shared" si="36"/>
        <v>2040</v>
      </c>
      <c r="R40" s="95">
        <f t="shared" si="36"/>
        <v>2041</v>
      </c>
      <c r="S40" s="95">
        <f t="shared" si="36"/>
        <v>2042</v>
      </c>
      <c r="T40" s="95">
        <f t="shared" si="36"/>
        <v>2043</v>
      </c>
      <c r="U40" s="95">
        <f t="shared" si="36"/>
        <v>2044</v>
      </c>
      <c r="V40" s="95">
        <f t="shared" si="36"/>
        <v>2045</v>
      </c>
      <c r="W40" s="95">
        <f t="shared" si="36"/>
        <v>2046</v>
      </c>
      <c r="X40" s="95">
        <f t="shared" si="36"/>
        <v>2047</v>
      </c>
      <c r="Y40" s="95">
        <f t="shared" si="36"/>
        <v>2048</v>
      </c>
    </row>
    <row r="41" spans="1:26" s="63" customFormat="1" ht="15.75" thickBot="1" x14ac:dyDescent="0.25">
      <c r="C41" s="174" t="s">
        <v>246</v>
      </c>
      <c r="D41" s="176"/>
      <c r="E41" s="96">
        <f>E15</f>
        <v>4330.5937875999998</v>
      </c>
      <c r="F41" s="96">
        <f t="shared" ref="F41:T41" si="37">F15</f>
        <v>5933.0720932171425</v>
      </c>
      <c r="G41" s="96">
        <f t="shared" si="37"/>
        <v>7405.0435338342859</v>
      </c>
      <c r="H41" s="96">
        <f t="shared" si="37"/>
        <v>6399.9866514514288</v>
      </c>
      <c r="I41" s="96">
        <f t="shared" si="37"/>
        <v>5394.9297690685717</v>
      </c>
      <c r="J41" s="96">
        <f t="shared" si="37"/>
        <v>4389.8728866857145</v>
      </c>
      <c r="K41" s="96">
        <f t="shared" si="37"/>
        <v>3503.3078073428578</v>
      </c>
      <c r="L41" s="96">
        <f t="shared" si="37"/>
        <v>2616.7427280000006</v>
      </c>
      <c r="M41" s="96">
        <f t="shared" si="37"/>
        <v>1966.8105290000008</v>
      </c>
      <c r="N41" s="96">
        <f t="shared" si="37"/>
        <v>1316.8783300000007</v>
      </c>
      <c r="O41" s="96">
        <f t="shared" si="37"/>
        <v>666.94613100000072</v>
      </c>
      <c r="P41" s="96">
        <f t="shared" si="37"/>
        <v>225.18439300000068</v>
      </c>
      <c r="Q41" s="96">
        <f t="shared" si="37"/>
        <v>5.6843418860808015E-13</v>
      </c>
      <c r="R41" s="96">
        <f t="shared" si="37"/>
        <v>5.6843418860808015E-13</v>
      </c>
      <c r="S41" s="96">
        <f t="shared" si="37"/>
        <v>5.6843418860808015E-13</v>
      </c>
      <c r="T41" s="96">
        <f t="shared" si="37"/>
        <v>5.6843418860808015E-13</v>
      </c>
      <c r="U41" s="96">
        <f>U15</f>
        <v>5.6843418860808015E-13</v>
      </c>
      <c r="V41" s="96">
        <f>V15</f>
        <v>5.6843418860808015E-13</v>
      </c>
      <c r="W41" s="96">
        <f>W15</f>
        <v>5.6843418860808015E-13</v>
      </c>
      <c r="X41" s="96">
        <f>X15</f>
        <v>5.6843418860808015E-13</v>
      </c>
      <c r="Y41" s="96">
        <f>Y15</f>
        <v>5.6843418860808015E-13</v>
      </c>
    </row>
    <row r="42" spans="1:26" s="63" customFormat="1" ht="15.75" thickBot="1" x14ac:dyDescent="0.25">
      <c r="C42" s="174" t="s">
        <v>247</v>
      </c>
      <c r="D42" s="176"/>
      <c r="E42" s="96">
        <f>E22</f>
        <v>563.29514438285719</v>
      </c>
      <c r="F42" s="96">
        <f t="shared" ref="F42:T42" si="38">F22</f>
        <v>779.87248938285722</v>
      </c>
      <c r="G42" s="96">
        <f t="shared" si="38"/>
        <v>1005.0568823828572</v>
      </c>
      <c r="H42" s="96">
        <f t="shared" si="38"/>
        <v>1005.0568823828572</v>
      </c>
      <c r="I42" s="96">
        <f t="shared" si="38"/>
        <v>1005.0568823828572</v>
      </c>
      <c r="J42" s="96">
        <f t="shared" si="38"/>
        <v>886.56507934285719</v>
      </c>
      <c r="K42" s="96">
        <f t="shared" si="38"/>
        <v>886.56507934285719</v>
      </c>
      <c r="L42" s="96">
        <f t="shared" si="38"/>
        <v>649.93219899999997</v>
      </c>
      <c r="M42" s="96">
        <f t="shared" si="38"/>
        <v>649.93219899999997</v>
      </c>
      <c r="N42" s="96">
        <f t="shared" si="38"/>
        <v>649.93219899999997</v>
      </c>
      <c r="O42" s="96">
        <f t="shared" si="38"/>
        <v>441.76173800000004</v>
      </c>
      <c r="P42" s="96">
        <f t="shared" si="38"/>
        <v>225.184393</v>
      </c>
      <c r="Q42" s="96">
        <f t="shared" si="38"/>
        <v>0</v>
      </c>
      <c r="R42" s="96">
        <f t="shared" si="38"/>
        <v>0</v>
      </c>
      <c r="S42" s="96">
        <f t="shared" si="38"/>
        <v>0</v>
      </c>
      <c r="T42" s="96">
        <f t="shared" si="38"/>
        <v>0</v>
      </c>
      <c r="U42" s="96">
        <f>U22</f>
        <v>0</v>
      </c>
      <c r="V42" s="96">
        <f>V22</f>
        <v>0</v>
      </c>
      <c r="W42" s="96">
        <f>W22</f>
        <v>0</v>
      </c>
      <c r="X42" s="96">
        <f>X22</f>
        <v>0</v>
      </c>
      <c r="Y42" s="96">
        <f>Y22</f>
        <v>0</v>
      </c>
      <c r="Z42" s="72">
        <f>SUM(E42:Y42)</f>
        <v>8748.2111676000004</v>
      </c>
    </row>
    <row r="43" spans="1:26" s="63" customFormat="1" ht="15.75" thickBot="1" x14ac:dyDescent="0.25">
      <c r="C43" s="174" t="s">
        <v>248</v>
      </c>
      <c r="D43" s="176"/>
      <c r="E43" s="96">
        <f>E41-E42</f>
        <v>3767.2986432171429</v>
      </c>
      <c r="F43" s="96">
        <f t="shared" ref="F43:T43" si="39">F29</f>
        <v>5153.1996038342859</v>
      </c>
      <c r="G43" s="96">
        <f t="shared" si="39"/>
        <v>6399.9866514514288</v>
      </c>
      <c r="H43" s="96">
        <f t="shared" si="39"/>
        <v>5394.9297690685717</v>
      </c>
      <c r="I43" s="96">
        <f t="shared" si="39"/>
        <v>4389.8728866857145</v>
      </c>
      <c r="J43" s="96">
        <f t="shared" si="39"/>
        <v>3503.3078073428578</v>
      </c>
      <c r="K43" s="96">
        <f t="shared" si="39"/>
        <v>2616.7427280000006</v>
      </c>
      <c r="L43" s="96">
        <f t="shared" si="39"/>
        <v>1966.8105290000008</v>
      </c>
      <c r="M43" s="96">
        <f t="shared" si="39"/>
        <v>1316.8783300000007</v>
      </c>
      <c r="N43" s="96">
        <f t="shared" si="39"/>
        <v>666.94613100000072</v>
      </c>
      <c r="O43" s="96">
        <f t="shared" si="39"/>
        <v>225.18439300000068</v>
      </c>
      <c r="P43" s="96">
        <f t="shared" si="39"/>
        <v>6.8212102632969618E-13</v>
      </c>
      <c r="Q43" s="96">
        <f t="shared" si="39"/>
        <v>5.6843418860808015E-13</v>
      </c>
      <c r="R43" s="96">
        <f t="shared" si="39"/>
        <v>5.6843418860808015E-13</v>
      </c>
      <c r="S43" s="96">
        <f t="shared" si="39"/>
        <v>5.6843418860808015E-13</v>
      </c>
      <c r="T43" s="96">
        <f t="shared" si="39"/>
        <v>5.6843418860808015E-13</v>
      </c>
      <c r="U43" s="96">
        <f>U29</f>
        <v>5.6843418860808015E-13</v>
      </c>
      <c r="V43" s="96">
        <f>V29</f>
        <v>5.6843418860808015E-13</v>
      </c>
      <c r="W43" s="96">
        <f>W29</f>
        <v>5.6843418860808015E-13</v>
      </c>
      <c r="X43" s="96">
        <f>X29</f>
        <v>5.6843418860808015E-13</v>
      </c>
      <c r="Y43" s="96">
        <f>Y29</f>
        <v>5.6843418860808015E-13</v>
      </c>
    </row>
    <row r="44" spans="1:26" s="63" customFormat="1" x14ac:dyDescent="0.25">
      <c r="E44" s="72">
        <f>E41-E42</f>
        <v>3767.2986432171429</v>
      </c>
      <c r="F44" s="72">
        <f t="shared" ref="F44:T44" si="40">F41-F42</f>
        <v>5153.199603834285</v>
      </c>
      <c r="G44" s="72">
        <f t="shared" si="40"/>
        <v>6399.9866514514288</v>
      </c>
      <c r="H44" s="72">
        <f t="shared" si="40"/>
        <v>5394.9297690685717</v>
      </c>
      <c r="I44" s="72">
        <f t="shared" si="40"/>
        <v>4389.8728866857145</v>
      </c>
      <c r="J44" s="97">
        <f t="shared" si="40"/>
        <v>3503.3078073428574</v>
      </c>
      <c r="K44" s="72">
        <f t="shared" si="40"/>
        <v>2616.7427280000006</v>
      </c>
      <c r="L44" s="72">
        <f t="shared" si="40"/>
        <v>1966.8105290000008</v>
      </c>
      <c r="M44" s="72">
        <f t="shared" si="40"/>
        <v>1316.8783300000009</v>
      </c>
      <c r="N44" s="72">
        <f t="shared" si="40"/>
        <v>666.94613100000072</v>
      </c>
      <c r="O44" s="72">
        <f t="shared" si="40"/>
        <v>225.18439300000068</v>
      </c>
      <c r="P44" s="72">
        <f t="shared" si="40"/>
        <v>6.8212102632969618E-13</v>
      </c>
      <c r="Q44" s="72">
        <f t="shared" si="40"/>
        <v>5.6843418860808015E-13</v>
      </c>
      <c r="R44" s="72">
        <f t="shared" si="40"/>
        <v>5.6843418860808015E-13</v>
      </c>
      <c r="S44" s="72">
        <f t="shared" si="40"/>
        <v>5.6843418860808015E-13</v>
      </c>
      <c r="T44" s="72">
        <f t="shared" si="40"/>
        <v>5.6843418860808015E-13</v>
      </c>
      <c r="U44" s="72">
        <f>U41-U42</f>
        <v>5.6843418860808015E-13</v>
      </c>
      <c r="V44" s="72">
        <f>V41-V42</f>
        <v>5.6843418860808015E-13</v>
      </c>
      <c r="W44" s="72">
        <f>W41-W42</f>
        <v>5.6843418860808015E-13</v>
      </c>
      <c r="X44" s="72">
        <f>X41-X42</f>
        <v>5.6843418860808015E-13</v>
      </c>
      <c r="Y44" s="72">
        <f>Y41-Y42</f>
        <v>5.6843418860808015E-13</v>
      </c>
    </row>
    <row r="45" spans="1:26" s="63" customFormat="1" x14ac:dyDescent="0.25">
      <c r="J45" s="94"/>
    </row>
    <row r="46" spans="1:26" s="63" customFormat="1" ht="15.75" thickBot="1" x14ac:dyDescent="0.3">
      <c r="A46" s="59"/>
      <c r="C46" s="73"/>
      <c r="D46" s="73"/>
      <c r="J46" s="94"/>
      <c r="N46" s="68"/>
    </row>
    <row r="47" spans="1:26" s="63" customFormat="1" ht="15.75" thickBot="1" x14ac:dyDescent="0.25">
      <c r="A47" s="59"/>
      <c r="B47" s="63" t="s">
        <v>252</v>
      </c>
      <c r="C47" s="173" t="s">
        <v>245</v>
      </c>
      <c r="D47" s="175">
        <v>2027</v>
      </c>
      <c r="E47" s="95">
        <f>E40</f>
        <v>2028</v>
      </c>
      <c r="F47" s="95">
        <f>E47+1</f>
        <v>2029</v>
      </c>
      <c r="G47" s="95">
        <f t="shared" ref="G47:U47" si="41">F47+1</f>
        <v>2030</v>
      </c>
      <c r="H47" s="95">
        <f t="shared" si="41"/>
        <v>2031</v>
      </c>
      <c r="I47" s="95">
        <f t="shared" si="41"/>
        <v>2032</v>
      </c>
      <c r="J47" s="95">
        <f t="shared" si="41"/>
        <v>2033</v>
      </c>
      <c r="K47" s="95">
        <f t="shared" si="41"/>
        <v>2034</v>
      </c>
      <c r="L47" s="95">
        <f t="shared" si="41"/>
        <v>2035</v>
      </c>
      <c r="M47" s="95">
        <f t="shared" si="41"/>
        <v>2036</v>
      </c>
      <c r="N47" s="95">
        <f t="shared" si="41"/>
        <v>2037</v>
      </c>
      <c r="O47" s="95">
        <f t="shared" si="41"/>
        <v>2038</v>
      </c>
      <c r="P47" s="95">
        <f t="shared" si="41"/>
        <v>2039</v>
      </c>
      <c r="Q47" s="95">
        <f t="shared" si="41"/>
        <v>2040</v>
      </c>
      <c r="R47" s="95">
        <f t="shared" si="41"/>
        <v>2041</v>
      </c>
      <c r="S47" s="95">
        <f t="shared" si="41"/>
        <v>2042</v>
      </c>
      <c r="T47" s="95">
        <f t="shared" si="41"/>
        <v>2043</v>
      </c>
      <c r="U47" s="95">
        <f t="shared" si="41"/>
        <v>2044</v>
      </c>
      <c r="V47" s="95">
        <f>U47+1</f>
        <v>2045</v>
      </c>
      <c r="W47" s="95">
        <f>V47+1</f>
        <v>2046</v>
      </c>
      <c r="X47" s="95">
        <f>W47+1</f>
        <v>2047</v>
      </c>
      <c r="Y47" s="95">
        <f>X47+1</f>
        <v>2048</v>
      </c>
    </row>
    <row r="48" spans="1:26" s="63" customFormat="1" ht="26.25" thickBot="1" x14ac:dyDescent="0.25">
      <c r="A48" s="59"/>
      <c r="C48" s="177" t="s">
        <v>249</v>
      </c>
      <c r="D48" s="178"/>
      <c r="E48" s="96">
        <v>2.2000000000000002</v>
      </c>
      <c r="F48" s="96">
        <f>E48</f>
        <v>2.2000000000000002</v>
      </c>
      <c r="G48" s="96">
        <f t="shared" ref="G48:U48" si="42">F48</f>
        <v>2.2000000000000002</v>
      </c>
      <c r="H48" s="96">
        <f t="shared" si="42"/>
        <v>2.2000000000000002</v>
      </c>
      <c r="I48" s="96">
        <f t="shared" si="42"/>
        <v>2.2000000000000002</v>
      </c>
      <c r="J48" s="96">
        <f t="shared" si="42"/>
        <v>2.2000000000000002</v>
      </c>
      <c r="K48" s="96">
        <f t="shared" si="42"/>
        <v>2.2000000000000002</v>
      </c>
      <c r="L48" s="96">
        <f t="shared" si="42"/>
        <v>2.2000000000000002</v>
      </c>
      <c r="M48" s="96">
        <f t="shared" si="42"/>
        <v>2.2000000000000002</v>
      </c>
      <c r="N48" s="96">
        <f t="shared" si="42"/>
        <v>2.2000000000000002</v>
      </c>
      <c r="O48" s="96">
        <f t="shared" si="42"/>
        <v>2.2000000000000002</v>
      </c>
      <c r="P48" s="96">
        <f t="shared" si="42"/>
        <v>2.2000000000000002</v>
      </c>
      <c r="Q48" s="96">
        <f t="shared" si="42"/>
        <v>2.2000000000000002</v>
      </c>
      <c r="R48" s="96">
        <f t="shared" si="42"/>
        <v>2.2000000000000002</v>
      </c>
      <c r="S48" s="96">
        <f t="shared" si="42"/>
        <v>2.2000000000000002</v>
      </c>
      <c r="T48" s="96">
        <f t="shared" si="42"/>
        <v>2.2000000000000002</v>
      </c>
      <c r="U48" s="96">
        <f t="shared" si="42"/>
        <v>2.2000000000000002</v>
      </c>
      <c r="V48" s="96">
        <f>U48</f>
        <v>2.2000000000000002</v>
      </c>
      <c r="W48" s="96">
        <f>V48</f>
        <v>2.2000000000000002</v>
      </c>
      <c r="X48" s="96">
        <f>W48</f>
        <v>2.2000000000000002</v>
      </c>
      <c r="Y48" s="96">
        <f>X48</f>
        <v>2.2000000000000002</v>
      </c>
    </row>
    <row r="49" spans="1:26" s="63" customFormat="1" ht="77.25" thickBot="1" x14ac:dyDescent="0.25">
      <c r="A49" s="59"/>
      <c r="C49" s="177" t="s">
        <v>250</v>
      </c>
      <c r="D49" s="178"/>
      <c r="E49" s="96">
        <f>(E41+E43)/2</f>
        <v>4048.9462154085713</v>
      </c>
      <c r="F49" s="96">
        <f t="shared" ref="F49:U49" si="43">(F41+F43)/2</f>
        <v>5543.1358485257142</v>
      </c>
      <c r="G49" s="96">
        <f t="shared" si="43"/>
        <v>6902.5150926428578</v>
      </c>
      <c r="H49" s="96">
        <f t="shared" si="43"/>
        <v>5897.4582102599998</v>
      </c>
      <c r="I49" s="96">
        <f t="shared" si="43"/>
        <v>4892.4013278771436</v>
      </c>
      <c r="J49" s="96">
        <f t="shared" si="43"/>
        <v>3946.5903470142862</v>
      </c>
      <c r="K49" s="96">
        <f t="shared" si="43"/>
        <v>3060.025267671429</v>
      </c>
      <c r="L49" s="96">
        <f t="shared" si="43"/>
        <v>2291.7766285000007</v>
      </c>
      <c r="M49" s="96">
        <f t="shared" si="43"/>
        <v>1641.8444295000008</v>
      </c>
      <c r="N49" s="96">
        <f t="shared" si="43"/>
        <v>991.91223050000076</v>
      </c>
      <c r="O49" s="96">
        <f t="shared" si="43"/>
        <v>446.0652620000007</v>
      </c>
      <c r="P49" s="96">
        <f t="shared" si="43"/>
        <v>112.59219650000068</v>
      </c>
      <c r="Q49" s="96">
        <f t="shared" si="43"/>
        <v>5.6843418860808015E-13</v>
      </c>
      <c r="R49" s="96">
        <f t="shared" si="43"/>
        <v>5.6843418860808015E-13</v>
      </c>
      <c r="S49" s="96">
        <f t="shared" si="43"/>
        <v>5.6843418860808015E-13</v>
      </c>
      <c r="T49" s="96">
        <f t="shared" si="43"/>
        <v>5.6843418860808015E-13</v>
      </c>
      <c r="U49" s="96">
        <f t="shared" si="43"/>
        <v>5.6843418860808015E-13</v>
      </c>
      <c r="V49" s="96">
        <f>(V41+V43)/2</f>
        <v>5.6843418860808015E-13</v>
      </c>
      <c r="W49" s="96">
        <f>(W41+W43)/2</f>
        <v>5.6843418860808015E-13</v>
      </c>
      <c r="X49" s="96">
        <f>(X41+X43)/2</f>
        <v>5.6843418860808015E-13</v>
      </c>
      <c r="Y49" s="96">
        <f>(Y41+Y43)/2</f>
        <v>5.6843418860808015E-13</v>
      </c>
    </row>
    <row r="50" spans="1:26" s="63" customFormat="1" ht="77.25" thickBot="1" x14ac:dyDescent="0.25">
      <c r="A50" s="59"/>
      <c r="C50" s="177" t="s">
        <v>251</v>
      </c>
      <c r="D50" s="178"/>
      <c r="E50" s="96">
        <f>E48*E49/100</f>
        <v>89.076816738988583</v>
      </c>
      <c r="F50" s="96">
        <f t="shared" ref="F50:Y50" si="44">F48*F49/100</f>
        <v>121.94898866756571</v>
      </c>
      <c r="G50" s="96">
        <f t="shared" si="44"/>
        <v>151.85533203814288</v>
      </c>
      <c r="H50" s="96">
        <f t="shared" si="44"/>
        <v>129.74408062571999</v>
      </c>
      <c r="I50" s="96">
        <f t="shared" si="44"/>
        <v>107.63282921329717</v>
      </c>
      <c r="J50" s="96">
        <f t="shared" si="44"/>
        <v>86.824987634314311</v>
      </c>
      <c r="K50" s="96">
        <f t="shared" si="44"/>
        <v>67.320555888771437</v>
      </c>
      <c r="L50" s="96">
        <f t="shared" si="44"/>
        <v>50.419085827000018</v>
      </c>
      <c r="M50" s="96">
        <f t="shared" si="44"/>
        <v>36.120577449000024</v>
      </c>
      <c r="N50" s="96">
        <f t="shared" si="44"/>
        <v>21.822069071000019</v>
      </c>
      <c r="O50" s="96">
        <f t="shared" si="44"/>
        <v>9.8134357640000172</v>
      </c>
      <c r="P50" s="96">
        <f t="shared" si="44"/>
        <v>2.477028323000015</v>
      </c>
      <c r="Q50" s="96">
        <f t="shared" si="44"/>
        <v>1.2505552149377763E-14</v>
      </c>
      <c r="R50" s="96">
        <f t="shared" si="44"/>
        <v>1.2505552149377763E-14</v>
      </c>
      <c r="S50" s="96">
        <f t="shared" si="44"/>
        <v>1.2505552149377763E-14</v>
      </c>
      <c r="T50" s="96">
        <f t="shared" si="44"/>
        <v>1.2505552149377763E-14</v>
      </c>
      <c r="U50" s="96">
        <f t="shared" si="44"/>
        <v>1.2505552149377763E-14</v>
      </c>
      <c r="V50" s="96">
        <f t="shared" si="44"/>
        <v>1.2505552149377763E-14</v>
      </c>
      <c r="W50" s="96">
        <f t="shared" si="44"/>
        <v>1.2505552149377763E-14</v>
      </c>
      <c r="X50" s="96">
        <f t="shared" si="44"/>
        <v>1.2505552149377763E-14</v>
      </c>
      <c r="Y50" s="96">
        <f t="shared" si="44"/>
        <v>1.2505552149377763E-14</v>
      </c>
      <c r="Z50" s="72">
        <f>SUM(E50:Y50)</f>
        <v>875.05578724080021</v>
      </c>
    </row>
    <row r="51" spans="1:26" s="63" customFormat="1" x14ac:dyDescent="0.25">
      <c r="A51" s="59"/>
      <c r="C51" s="73"/>
      <c r="D51" s="73"/>
      <c r="N51" s="68"/>
    </row>
    <row r="52" spans="1:26" s="63" customFormat="1" x14ac:dyDescent="0.25">
      <c r="A52" s="59"/>
      <c r="B52" s="63" t="s">
        <v>327</v>
      </c>
      <c r="C52" s="73" t="s">
        <v>328</v>
      </c>
      <c r="D52" s="211">
        <f>'[1]Амортиз по п.43'!BG138</f>
        <v>963.91856714410676</v>
      </c>
      <c r="E52" s="63">
        <f>'[1]Амортиз по п.43'!BL133/1000</f>
        <v>709.29564457211086</v>
      </c>
      <c r="F52" s="63">
        <f>'[1]Амортиз по п.43'!BQ133/1000</f>
        <v>709.29564457211086</v>
      </c>
      <c r="G52" s="63">
        <f>'[1]Амортиз по п.43'!BV133/1000</f>
        <v>709.29564457211086</v>
      </c>
      <c r="H52" s="63">
        <f>'[1]Амортиз по п.43'!CA133/1000</f>
        <v>692.65487810152274</v>
      </c>
      <c r="I52" s="212">
        <f>'[1]Амортиз по п.43'!CF133/1000</f>
        <v>584.29067668975802</v>
      </c>
      <c r="J52" s="63">
        <f>'[1]Амортиз по п.43'!CK133/1000</f>
        <v>481.09031433681679</v>
      </c>
      <c r="K52" s="63">
        <f>'[1]Амортиз по п.43'!CP133/1000</f>
        <v>481.09031433681679</v>
      </c>
      <c r="L52" s="63">
        <f>'[1]Амортиз по п.43'!CU133/1000</f>
        <v>370.08651375830465</v>
      </c>
      <c r="M52" s="63">
        <f>'[1]Амортиз по п.43'!CZ133/1000</f>
        <v>309.00606427896554</v>
      </c>
      <c r="N52" s="68">
        <f>'[1]Амортиз по п.43'!DE133/1000</f>
        <v>309.00606427896554</v>
      </c>
      <c r="O52" s="63">
        <f>'[1]Амортиз по п.43'!DJ133/1000</f>
        <v>236.08953427896566</v>
      </c>
      <c r="P52" s="63">
        <f>'[1]Амортиз по п.43'!DO133/1000</f>
        <v>134.00606427896548</v>
      </c>
      <c r="Q52" s="63">
        <f>'[1]Амортиз по п.43'!DP133/1000</f>
        <v>0</v>
      </c>
      <c r="R52" s="63">
        <f>'[1]Амортиз по п.43'!DQ133/1000</f>
        <v>0</v>
      </c>
      <c r="S52" s="63">
        <f>'[1]Амортиз по п.43'!DR133/1000</f>
        <v>0</v>
      </c>
      <c r="T52" s="63">
        <f>'[1]Амортиз по п.43'!DS133/1000</f>
        <v>0</v>
      </c>
      <c r="U52" s="63">
        <f>'[1]Амортиз по п.43'!DT133/1000</f>
        <v>0</v>
      </c>
      <c r="V52" s="63">
        <f>'[1]Амортиз по п.43'!DU133/1000</f>
        <v>0</v>
      </c>
      <c r="W52" s="63">
        <f>'[1]Амортиз по п.43'!DV133/1000</f>
        <v>0</v>
      </c>
      <c r="X52" s="63">
        <f>'[1]Амортиз по п.43'!DW133/1000</f>
        <v>0</v>
      </c>
      <c r="Y52" s="63">
        <f>'[1]Амортиз по п.43'!DX133/1000</f>
        <v>0</v>
      </c>
    </row>
    <row r="53" spans="1:26" s="63" customFormat="1" x14ac:dyDescent="0.25">
      <c r="A53" s="59"/>
      <c r="C53" s="73" t="s">
        <v>329</v>
      </c>
      <c r="D53" s="211">
        <f>'[1]Амортиз по п.43'!BG139</f>
        <v>213.00452021881011</v>
      </c>
      <c r="E53" s="63">
        <f>'[1]Амортиз по п.43'!BL134/1000</f>
        <v>207.57944984992722</v>
      </c>
      <c r="F53" s="63">
        <f>'[1]Амортиз по п.43'!BQ134/1000</f>
        <v>207.57944984992722</v>
      </c>
      <c r="G53" s="63">
        <f>'[1]Амортиз по п.43'!BV134/1000</f>
        <v>174.52719984992723</v>
      </c>
      <c r="H53" s="63">
        <f>'[1]Амортиз по п.43'!CA134/1000</f>
        <v>171.52244984992723</v>
      </c>
      <c r="I53" s="212">
        <f>'[1]Амортиз по п.43'!CF134/1000</f>
        <v>167.80958984992722</v>
      </c>
      <c r="J53" s="63">
        <f>'[1]Амортиз по п.43'!CK134/1000</f>
        <v>156.67102127849864</v>
      </c>
      <c r="K53" s="63">
        <f>'[1]Амортиз по п.43'!CP134/1000</f>
        <v>156.67102127849864</v>
      </c>
      <c r="L53" s="63">
        <f>'[1]Амортиз по п.43'!CU134/1000</f>
        <v>156.67102127849864</v>
      </c>
      <c r="M53" s="63">
        <f>'[1]Амортиз по п.43'!CZ134/1000</f>
        <v>156.67102127849864</v>
      </c>
      <c r="N53" s="68">
        <f>'[1]Амортиз по п.43'!DE134/1000</f>
        <v>156.67102127849864</v>
      </c>
      <c r="O53" s="63">
        <f>'[1]Амортиз по п.43'!DJ134/1000</f>
        <v>156.67102127849864</v>
      </c>
      <c r="P53" s="63">
        <f>'[1]Амортиз по п.43'!DO134/1000</f>
        <v>156.67102127849864</v>
      </c>
    </row>
    <row r="54" spans="1:26" s="63" customFormat="1" x14ac:dyDescent="0.25">
      <c r="A54" s="59"/>
      <c r="C54" s="73"/>
      <c r="D54" s="73"/>
      <c r="N54" s="68"/>
    </row>
    <row r="55" spans="1:26" s="63" customFormat="1" x14ac:dyDescent="0.25">
      <c r="A55" s="59"/>
      <c r="C55" s="73"/>
      <c r="D55" s="211">
        <f>D52+D53+D42</f>
        <v>1176.9230873629169</v>
      </c>
      <c r="E55" s="211">
        <f t="shared" ref="E55:P55" si="45">E52+E53+E42</f>
        <v>1480.1702388048952</v>
      </c>
      <c r="F55" s="211">
        <f t="shared" si="45"/>
        <v>1696.7475838048954</v>
      </c>
      <c r="G55" s="211">
        <f t="shared" si="45"/>
        <v>1888.8797268048952</v>
      </c>
      <c r="H55" s="211">
        <f t="shared" si="45"/>
        <v>1869.2342103343071</v>
      </c>
      <c r="I55" s="211">
        <f t="shared" si="45"/>
        <v>1757.1571489225425</v>
      </c>
      <c r="J55" s="211">
        <f t="shared" si="45"/>
        <v>1524.3264149581726</v>
      </c>
      <c r="K55" s="211">
        <f t="shared" si="45"/>
        <v>1524.3264149581726</v>
      </c>
      <c r="L55" s="211">
        <f t="shared" si="45"/>
        <v>1176.6897340368032</v>
      </c>
      <c r="M55" s="211">
        <f t="shared" si="45"/>
        <v>1115.6092845574642</v>
      </c>
      <c r="N55" s="211">
        <f t="shared" si="45"/>
        <v>1115.6092845574642</v>
      </c>
      <c r="O55" s="211">
        <f t="shared" si="45"/>
        <v>834.52229355746431</v>
      </c>
      <c r="P55" s="211">
        <f t="shared" si="45"/>
        <v>515.86147855746412</v>
      </c>
    </row>
    <row r="56" spans="1:26" s="63" customFormat="1" x14ac:dyDescent="0.25">
      <c r="A56" s="59"/>
      <c r="C56" s="73"/>
      <c r="D56" s="211"/>
      <c r="N56" s="68"/>
    </row>
    <row r="57" spans="1:26" s="63" customFormat="1" x14ac:dyDescent="0.25">
      <c r="A57" s="59"/>
      <c r="C57" s="73"/>
      <c r="D57" s="73"/>
      <c r="N57" s="68"/>
    </row>
    <row r="58" spans="1:26" s="63" customFormat="1" x14ac:dyDescent="0.25">
      <c r="A58" s="59"/>
      <c r="C58" s="73"/>
      <c r="D58" s="73"/>
      <c r="N58" s="68"/>
    </row>
    <row r="59" spans="1:26" s="63" customFormat="1" x14ac:dyDescent="0.25">
      <c r="A59" s="59"/>
      <c r="B59" s="63" t="s">
        <v>335</v>
      </c>
      <c r="C59" s="73"/>
      <c r="D59" s="211">
        <f>D60+D61</f>
        <v>1176.9230873629169</v>
      </c>
      <c r="E59" s="211">
        <f t="shared" ref="E59:P59" si="46">E60+E61</f>
        <v>1480.1702388048952</v>
      </c>
      <c r="F59" s="211">
        <f t="shared" si="46"/>
        <v>1696.7475838048949</v>
      </c>
      <c r="G59" s="211">
        <f t="shared" si="46"/>
        <v>1888.8797268048952</v>
      </c>
      <c r="H59" s="211">
        <f t="shared" si="46"/>
        <v>1869.2342103343071</v>
      </c>
      <c r="I59" s="211">
        <f t="shared" si="46"/>
        <v>1757.1571489225423</v>
      </c>
      <c r="J59" s="211">
        <f t="shared" si="46"/>
        <v>1524.3264149581723</v>
      </c>
      <c r="K59" s="211">
        <f t="shared" si="46"/>
        <v>1524.3264149581723</v>
      </c>
      <c r="L59" s="211">
        <f t="shared" si="46"/>
        <v>1176.6897340368032</v>
      </c>
      <c r="M59" s="211">
        <f t="shared" si="46"/>
        <v>1115.6092845574642</v>
      </c>
      <c r="N59" s="211">
        <f t="shared" si="46"/>
        <v>1115.6092845574642</v>
      </c>
      <c r="O59" s="211">
        <f t="shared" si="46"/>
        <v>834.52229355746431</v>
      </c>
      <c r="P59" s="211">
        <f t="shared" si="46"/>
        <v>515.86147855746412</v>
      </c>
    </row>
    <row r="60" spans="1:26" s="63" customFormat="1" x14ac:dyDescent="0.25">
      <c r="A60" s="59"/>
      <c r="C60" s="73"/>
      <c r="D60" s="211">
        <f>'[1]Амортиз по п.43'!BG138</f>
        <v>963.91856714410676</v>
      </c>
      <c r="E60" s="212">
        <f>'[1]Амортиз по п.43'!BL138</f>
        <v>1154.0989859149679</v>
      </c>
      <c r="F60" s="212">
        <f>'[1]Амортиз по п.43'!BQ138</f>
        <v>1370.6763309149678</v>
      </c>
      <c r="G60" s="212">
        <f>'[1]Амортиз по п.43'!BV138</f>
        <v>1595.8607239149678</v>
      </c>
      <c r="H60" s="212">
        <f>'[1]Амортиз по п.43'!CA138</f>
        <v>1579.2199574443798</v>
      </c>
      <c r="I60" s="212">
        <f>'[1]Амортиз по п.43'!CF138</f>
        <v>1470.8557560326151</v>
      </c>
      <c r="J60" s="212">
        <f>'[1]Амортиз по п.43'!CK138</f>
        <v>1367.6553936796738</v>
      </c>
      <c r="K60" s="212">
        <f>'[1]Амортиз по п.43'!CP138</f>
        <v>1367.6553936796738</v>
      </c>
      <c r="L60" s="212">
        <f>'[1]Амортиз по п.43'!CU138</f>
        <v>1020.0187127583047</v>
      </c>
      <c r="M60" s="212">
        <f>'[1]Амортиз по п.43'!CZ138</f>
        <v>958.93826327896556</v>
      </c>
      <c r="N60" s="213">
        <f>'[1]Амортиз по п.43'!DE138</f>
        <v>958.93826327896556</v>
      </c>
      <c r="O60" s="212">
        <f>'[1]Амортиз по п.43'!DJ138</f>
        <v>677.85127227896567</v>
      </c>
      <c r="P60" s="212">
        <f>'[1]Амортиз по п.43'!DO138</f>
        <v>359.19045727896548</v>
      </c>
    </row>
    <row r="61" spans="1:26" s="63" customFormat="1" x14ac:dyDescent="0.25">
      <c r="A61" s="59"/>
      <c r="C61" s="73"/>
      <c r="D61" s="211">
        <f>'[1]Амортиз по п.43'!BG139</f>
        <v>213.00452021881011</v>
      </c>
      <c r="E61" s="212">
        <f>'[1]Амортиз по п.43'!BL139</f>
        <v>326.07125288992722</v>
      </c>
      <c r="F61" s="212">
        <f>'[1]Амортиз по п.43'!BQ139</f>
        <v>326.07125288992722</v>
      </c>
      <c r="G61" s="212">
        <f>'[1]Амортиз по п.43'!BV139</f>
        <v>293.01900288992726</v>
      </c>
      <c r="H61" s="212">
        <f>'[1]Амортиз по п.43'!CA139</f>
        <v>290.01425288992721</v>
      </c>
      <c r="I61" s="212">
        <f>'[1]Амортиз по п.43'!CF139</f>
        <v>286.30139288992723</v>
      </c>
      <c r="J61" s="212">
        <f>'[1]Амортиз по п.43'!CK139</f>
        <v>156.67102127849864</v>
      </c>
      <c r="K61" s="212">
        <f>'[1]Амортиз по п.43'!CP139</f>
        <v>156.67102127849864</v>
      </c>
      <c r="L61" s="212">
        <f>'[1]Амортиз по п.43'!CU139</f>
        <v>156.67102127849864</v>
      </c>
      <c r="M61" s="212">
        <f>'[1]Амортиз по п.43'!CZ139</f>
        <v>156.67102127849864</v>
      </c>
      <c r="N61" s="213">
        <f>'[1]Амортиз по п.43'!DE139</f>
        <v>156.67102127849864</v>
      </c>
      <c r="O61" s="212">
        <f>'[1]Амортиз по п.43'!DJ139</f>
        <v>156.67102127849864</v>
      </c>
      <c r="P61" s="212">
        <f>'[1]Амортиз по п.43'!DO139</f>
        <v>156.67102127849864</v>
      </c>
    </row>
    <row r="62" spans="1:26" s="63" customFormat="1" x14ac:dyDescent="0.25">
      <c r="A62" s="59"/>
      <c r="C62" s="73"/>
      <c r="D62" s="73"/>
      <c r="N62" s="68"/>
    </row>
    <row r="63" spans="1:26" s="63" customFormat="1" x14ac:dyDescent="0.25">
      <c r="A63" s="59"/>
      <c r="C63" s="73"/>
      <c r="D63" s="73"/>
      <c r="N63" s="68"/>
    </row>
    <row r="64" spans="1:26" s="63" customFormat="1" x14ac:dyDescent="0.25">
      <c r="A64" s="59"/>
      <c r="C64" s="73"/>
      <c r="D64" s="73"/>
      <c r="N64" s="68"/>
    </row>
    <row r="65" spans="1:14" s="63" customFormat="1" x14ac:dyDescent="0.25">
      <c r="A65" s="59"/>
      <c r="C65" s="73"/>
      <c r="D65" s="73"/>
      <c r="N65" s="68"/>
    </row>
    <row r="66" spans="1:14" s="63" customFormat="1" x14ac:dyDescent="0.25">
      <c r="A66" s="59"/>
      <c r="C66" s="73"/>
      <c r="D66" s="73"/>
      <c r="N66" s="68"/>
    </row>
    <row r="67" spans="1:14" s="63" customFormat="1" x14ac:dyDescent="0.25">
      <c r="A67" s="59"/>
      <c r="C67" s="73"/>
      <c r="D67" s="73"/>
      <c r="N67" s="68"/>
    </row>
    <row r="68" spans="1:14" s="63" customFormat="1" x14ac:dyDescent="0.25">
      <c r="A68" s="59"/>
      <c r="C68" s="73"/>
      <c r="D68" s="73"/>
      <c r="N68" s="68"/>
    </row>
    <row r="69" spans="1:14" s="63" customFormat="1" x14ac:dyDescent="0.25">
      <c r="A69" s="59"/>
      <c r="C69" s="73"/>
      <c r="D69" s="73"/>
      <c r="N69" s="68"/>
    </row>
    <row r="70" spans="1:14" s="63" customFormat="1" x14ac:dyDescent="0.25">
      <c r="A70" s="59"/>
      <c r="C70" s="73"/>
      <c r="D70" s="73"/>
      <c r="N70" s="68"/>
    </row>
    <row r="71" spans="1:14" s="63" customFormat="1" x14ac:dyDescent="0.25">
      <c r="A71" s="59"/>
      <c r="C71" s="73"/>
      <c r="D71" s="73"/>
      <c r="N71" s="68"/>
    </row>
    <row r="72" spans="1:14" s="63" customFormat="1" x14ac:dyDescent="0.25">
      <c r="A72" s="59"/>
      <c r="C72" s="73"/>
      <c r="D72" s="73"/>
      <c r="N72" s="68"/>
    </row>
    <row r="73" spans="1:14" s="63" customFormat="1" x14ac:dyDescent="0.25">
      <c r="A73" s="59"/>
      <c r="C73" s="73"/>
      <c r="D73" s="73"/>
      <c r="N73" s="68"/>
    </row>
    <row r="74" spans="1:14" s="63" customFormat="1" x14ac:dyDescent="0.25">
      <c r="A74" s="59"/>
      <c r="C74" s="73"/>
      <c r="D74" s="73"/>
      <c r="N74" s="68"/>
    </row>
    <row r="75" spans="1:14" s="63" customFormat="1" x14ac:dyDescent="0.25">
      <c r="A75" s="59"/>
      <c r="C75" s="73"/>
      <c r="D75" s="73"/>
      <c r="N75" s="68"/>
    </row>
  </sheetData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26"/>
  <sheetViews>
    <sheetView view="pageBreakPreview" zoomScaleNormal="100" zoomScaleSheetLayoutView="100" workbookViewId="0">
      <selection activeCell="B4" sqref="B4"/>
    </sheetView>
  </sheetViews>
  <sheetFormatPr defaultColWidth="9.140625" defaultRowHeight="15.75" x14ac:dyDescent="0.25"/>
  <cols>
    <col min="1" max="1" width="47.85546875" style="1" customWidth="1"/>
    <col min="2" max="2" width="52.85546875" style="1" customWidth="1"/>
    <col min="3" max="16384" width="9.140625" style="1"/>
  </cols>
  <sheetData>
    <row r="1" spans="1:2" x14ac:dyDescent="0.25">
      <c r="A1" s="226"/>
      <c r="B1" s="2" t="s">
        <v>345</v>
      </c>
    </row>
    <row r="2" spans="1:2" x14ac:dyDescent="0.25">
      <c r="A2" s="226"/>
      <c r="B2" s="227" t="s">
        <v>338</v>
      </c>
    </row>
    <row r="3" spans="1:2" x14ac:dyDescent="0.25">
      <c r="A3" s="226"/>
      <c r="B3" s="227" t="s">
        <v>346</v>
      </c>
    </row>
    <row r="4" spans="1:2" x14ac:dyDescent="0.25">
      <c r="B4" s="228" t="s">
        <v>339</v>
      </c>
    </row>
    <row r="5" spans="1:2" x14ac:dyDescent="0.25">
      <c r="A5" s="3"/>
      <c r="B5" s="2"/>
    </row>
    <row r="6" spans="1:2" x14ac:dyDescent="0.25">
      <c r="A6" s="246" t="s">
        <v>20</v>
      </c>
      <c r="B6" s="246"/>
    </row>
    <row r="7" spans="1:2" x14ac:dyDescent="0.25">
      <c r="A7" s="246" t="s">
        <v>21</v>
      </c>
      <c r="B7" s="246"/>
    </row>
    <row r="8" spans="1:2" x14ac:dyDescent="0.25">
      <c r="A8" s="247" t="s">
        <v>291</v>
      </c>
      <c r="B8" s="247"/>
    </row>
    <row r="9" spans="1:2" x14ac:dyDescent="0.25">
      <c r="A9" s="244" t="s">
        <v>22</v>
      </c>
      <c r="B9" s="245"/>
    </row>
    <row r="11" spans="1:2" ht="63" x14ac:dyDescent="0.25">
      <c r="A11" s="4" t="s">
        <v>23</v>
      </c>
      <c r="B11" s="4" t="s">
        <v>286</v>
      </c>
    </row>
    <row r="12" spans="1:2" ht="31.5" x14ac:dyDescent="0.25">
      <c r="A12" s="4" t="s">
        <v>24</v>
      </c>
      <c r="B12" s="4" t="s">
        <v>287</v>
      </c>
    </row>
    <row r="13" spans="1:2" ht="31.5" x14ac:dyDescent="0.25">
      <c r="A13" s="4" t="s">
        <v>25</v>
      </c>
      <c r="B13" s="4" t="s">
        <v>299</v>
      </c>
    </row>
    <row r="14" spans="1:2" ht="31.5" x14ac:dyDescent="0.25">
      <c r="A14" s="4" t="s">
        <v>26</v>
      </c>
      <c r="B14" s="4" t="s">
        <v>310</v>
      </c>
    </row>
    <row r="15" spans="1:2" ht="31.5" x14ac:dyDescent="0.25">
      <c r="A15" s="4" t="s">
        <v>27</v>
      </c>
      <c r="B15" s="4" t="s">
        <v>288</v>
      </c>
    </row>
    <row r="16" spans="1:2" ht="78.75" customHeight="1" x14ac:dyDescent="0.25">
      <c r="A16" s="4" t="s">
        <v>28</v>
      </c>
      <c r="B16" s="4" t="s">
        <v>29</v>
      </c>
    </row>
    <row r="17" spans="1:2" ht="78.75" customHeight="1" x14ac:dyDescent="0.25">
      <c r="A17" s="4" t="s">
        <v>30</v>
      </c>
      <c r="B17" s="4" t="s">
        <v>31</v>
      </c>
    </row>
    <row r="18" spans="1:2" ht="47.25" x14ac:dyDescent="0.25">
      <c r="A18" s="4" t="s">
        <v>32</v>
      </c>
      <c r="B18" s="4" t="s">
        <v>344</v>
      </c>
    </row>
    <row r="19" spans="1:2" ht="31.5" x14ac:dyDescent="0.25">
      <c r="A19" s="4" t="s">
        <v>33</v>
      </c>
      <c r="B19" s="240" t="s">
        <v>343</v>
      </c>
    </row>
    <row r="20" spans="1:2" ht="47.25" x14ac:dyDescent="0.25">
      <c r="A20" s="4" t="s">
        <v>34</v>
      </c>
      <c r="B20" s="241" t="s">
        <v>289</v>
      </c>
    </row>
    <row r="21" spans="1:2" ht="47.25" x14ac:dyDescent="0.25">
      <c r="A21" s="4" t="s">
        <v>35</v>
      </c>
      <c r="B21" s="241" t="s">
        <v>290</v>
      </c>
    </row>
    <row r="22" spans="1:2" ht="47.25" x14ac:dyDescent="0.25">
      <c r="A22" s="4" t="s">
        <v>36</v>
      </c>
      <c r="B22" s="241" t="s">
        <v>298</v>
      </c>
    </row>
    <row r="23" spans="1:2" ht="31.5" x14ac:dyDescent="0.25">
      <c r="A23" s="4" t="s">
        <v>37</v>
      </c>
      <c r="B23" s="241" t="s">
        <v>342</v>
      </c>
    </row>
    <row r="24" spans="1:2" x14ac:dyDescent="0.25">
      <c r="A24" s="5"/>
      <c r="B24" s="6"/>
    </row>
    <row r="25" spans="1:2" ht="33.75" customHeight="1" x14ac:dyDescent="0.25">
      <c r="A25" s="30"/>
      <c r="B25" s="31"/>
    </row>
    <row r="26" spans="1:2" ht="15.75" customHeight="1" x14ac:dyDescent="0.25">
      <c r="A26" s="32"/>
      <c r="B26" s="33"/>
    </row>
  </sheetData>
  <mergeCells count="4">
    <mergeCell ref="A9:B9"/>
    <mergeCell ref="A6:B6"/>
    <mergeCell ref="A7:B7"/>
    <mergeCell ref="A8:B8"/>
  </mergeCells>
  <phoneticPr fontId="32" type="noConversion"/>
  <hyperlinks>
    <hyperlink ref="B20" r:id="rId1" display="det@ivreg.ru +7 (4932) 93-85-93" xr:uid="{0C0CEE00-B73A-4534-B841-11A6B8A5CE96}"/>
    <hyperlink ref="B19" r:id="rId2" xr:uid="{C8A7A884-0938-4CD0-884B-850F87A8F398}"/>
  </hyperlinks>
  <pageMargins left="0.70866141732283472" right="0.70866141732283472" top="0.74803149606299213" bottom="0.74803149606299213" header="0.31496062992125984" footer="0.31496062992125984"/>
  <pageSetup paperSize="9" scale="86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R43"/>
  <sheetViews>
    <sheetView view="pageBreakPreview" topLeftCell="Q1" zoomScale="90" zoomScaleNormal="100" zoomScaleSheetLayoutView="90" workbookViewId="0">
      <selection activeCell="AR3" sqref="AR3"/>
    </sheetView>
  </sheetViews>
  <sheetFormatPr defaultColWidth="9.140625" defaultRowHeight="12.75" x14ac:dyDescent="0.2"/>
  <cols>
    <col min="1" max="1" width="9.140625" style="122"/>
    <col min="2" max="2" width="29.28515625" style="122" customWidth="1"/>
    <col min="3" max="3" width="15.5703125" style="122" customWidth="1"/>
    <col min="4" max="4" width="10.85546875" style="122" customWidth="1"/>
    <col min="5" max="5" width="19.42578125" style="122" customWidth="1"/>
    <col min="6" max="17" width="9.140625" style="122"/>
    <col min="18" max="18" width="13" style="122" customWidth="1"/>
    <col min="19" max="19" width="6.7109375" style="122" customWidth="1"/>
    <col min="20" max="20" width="9.28515625" style="122" customWidth="1"/>
    <col min="21" max="21" width="9.7109375" style="129" customWidth="1"/>
    <col min="22" max="22" width="9.5703125" style="122" customWidth="1"/>
    <col min="23" max="23" width="9" style="122" customWidth="1"/>
    <col min="24" max="24" width="9.28515625" style="122" customWidth="1"/>
    <col min="25" max="31" width="5.42578125" style="122" bestFit="1" customWidth="1"/>
    <col min="32" max="32" width="6.85546875" style="122" customWidth="1"/>
    <col min="33" max="33" width="8" style="122" customWidth="1"/>
    <col min="34" max="40" width="9.140625" style="122"/>
    <col min="41" max="41" width="8.7109375" style="122" customWidth="1"/>
    <col min="42" max="42" width="9.5703125" style="122" customWidth="1"/>
    <col min="43" max="43" width="9.7109375" style="122" customWidth="1"/>
    <col min="44" max="44" width="9.140625" style="122"/>
    <col min="45" max="45" width="11.42578125" style="122" customWidth="1"/>
    <col min="46" max="16384" width="9.140625" style="122"/>
  </cols>
  <sheetData>
    <row r="1" spans="1:44" x14ac:dyDescent="0.2">
      <c r="O1" s="229"/>
      <c r="Q1" s="229" t="s">
        <v>347</v>
      </c>
      <c r="AK1" s="229" t="str">
        <f>Q1</f>
        <v xml:space="preserve">Приложение 2 к протоколу заседания Правления  Департамента энергетики </v>
      </c>
      <c r="AR1" s="229" t="str">
        <f>AK1</f>
        <v xml:space="preserve">Приложение 2 к протоколу заседания Правления  Департамента энергетики </v>
      </c>
    </row>
    <row r="2" spans="1:44" x14ac:dyDescent="0.2">
      <c r="O2" s="229"/>
      <c r="Q2" s="229" t="s">
        <v>348</v>
      </c>
      <c r="AK2" s="229" t="str">
        <f>Q2</f>
        <v>и тарифов Ивановской области от 26.06.2026 № 21/1</v>
      </c>
      <c r="AR2" s="229" t="str">
        <f>AK2</f>
        <v>и тарифов Ивановской области от 26.06.2026 № 21/1</v>
      </c>
    </row>
    <row r="3" spans="1:44" x14ac:dyDescent="0.2">
      <c r="O3" s="229"/>
      <c r="Q3" s="229" t="s">
        <v>340</v>
      </c>
      <c r="AK3" s="229" t="s">
        <v>340</v>
      </c>
      <c r="AR3" s="229" t="s">
        <v>340</v>
      </c>
    </row>
    <row r="4" spans="1:44" x14ac:dyDescent="0.2">
      <c r="A4" s="248" t="s">
        <v>19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</row>
    <row r="5" spans="1:44" x14ac:dyDescent="0.2">
      <c r="A5" s="248" t="str">
        <f>'№1 ИП-ТС'!A8:B8</f>
        <v>ООО "Тейковская котельная"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</row>
    <row r="6" spans="1:44" x14ac:dyDescent="0.2">
      <c r="A6" s="248" t="s">
        <v>22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</row>
    <row r="7" spans="1:44" x14ac:dyDescent="0.2">
      <c r="A7" s="248" t="s">
        <v>300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</row>
    <row r="8" spans="1:44" x14ac:dyDescent="0.2">
      <c r="A8" s="11"/>
      <c r="B8" s="7"/>
      <c r="C8" s="7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3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7"/>
      <c r="AK8" s="7"/>
      <c r="AL8" s="7"/>
      <c r="AM8" s="7"/>
      <c r="AN8" s="7"/>
      <c r="AO8" s="7"/>
      <c r="AP8" s="7"/>
      <c r="AQ8" s="7"/>
      <c r="AR8" s="7"/>
    </row>
    <row r="9" spans="1:44" x14ac:dyDescent="0.2">
      <c r="A9" s="249" t="s">
        <v>39</v>
      </c>
      <c r="B9" s="249" t="s">
        <v>40</v>
      </c>
      <c r="C9" s="249" t="s">
        <v>41</v>
      </c>
      <c r="D9" s="249" t="s">
        <v>42</v>
      </c>
      <c r="E9" s="249" t="s">
        <v>43</v>
      </c>
      <c r="F9" s="249" t="s">
        <v>44</v>
      </c>
      <c r="G9" s="249"/>
      <c r="H9" s="249"/>
      <c r="I9" s="249"/>
      <c r="J9" s="249"/>
      <c r="K9" s="249"/>
      <c r="L9" s="249"/>
      <c r="M9" s="249"/>
      <c r="N9" s="249"/>
      <c r="O9" s="249"/>
      <c r="P9" s="249" t="s">
        <v>45</v>
      </c>
      <c r="Q9" s="249" t="s">
        <v>46</v>
      </c>
      <c r="R9" s="249" t="s">
        <v>205</v>
      </c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 t="s">
        <v>206</v>
      </c>
      <c r="AI9" s="249"/>
      <c r="AJ9" s="249"/>
      <c r="AK9" s="249"/>
      <c r="AL9" s="249"/>
      <c r="AM9" s="249"/>
      <c r="AN9" s="249"/>
      <c r="AO9" s="249"/>
      <c r="AP9" s="249"/>
      <c r="AQ9" s="249"/>
      <c r="AR9" s="249"/>
    </row>
    <row r="10" spans="1:44" x14ac:dyDescent="0.2">
      <c r="A10" s="249"/>
      <c r="B10" s="249"/>
      <c r="C10" s="249"/>
      <c r="D10" s="249"/>
      <c r="E10" s="249"/>
      <c r="F10" s="249" t="s">
        <v>47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 t="s">
        <v>48</v>
      </c>
      <c r="S10" s="249"/>
      <c r="T10" s="249"/>
      <c r="U10" s="252" t="s">
        <v>279</v>
      </c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 t="s">
        <v>49</v>
      </c>
      <c r="AH10" s="249" t="s">
        <v>50</v>
      </c>
      <c r="AI10" s="249" t="s">
        <v>51</v>
      </c>
      <c r="AJ10" s="249" t="s">
        <v>52</v>
      </c>
      <c r="AK10" s="249" t="s">
        <v>53</v>
      </c>
      <c r="AL10" s="249" t="s">
        <v>54</v>
      </c>
      <c r="AM10" s="249"/>
      <c r="AN10" s="249" t="s">
        <v>55</v>
      </c>
      <c r="AO10" s="249" t="s">
        <v>56</v>
      </c>
      <c r="AP10" s="249" t="s">
        <v>166</v>
      </c>
      <c r="AQ10" s="249" t="s">
        <v>57</v>
      </c>
      <c r="AR10" s="249" t="s">
        <v>58</v>
      </c>
    </row>
    <row r="11" spans="1:44" x14ac:dyDescent="0.2">
      <c r="A11" s="249"/>
      <c r="B11" s="249"/>
      <c r="C11" s="249"/>
      <c r="D11" s="249"/>
      <c r="E11" s="249"/>
      <c r="F11" s="249" t="s">
        <v>59</v>
      </c>
      <c r="G11" s="249"/>
      <c r="H11" s="249"/>
      <c r="I11" s="249"/>
      <c r="J11" s="249"/>
      <c r="K11" s="249" t="s">
        <v>60</v>
      </c>
      <c r="L11" s="249"/>
      <c r="M11" s="249"/>
      <c r="N11" s="249"/>
      <c r="O11" s="249"/>
      <c r="P11" s="249"/>
      <c r="Q11" s="249"/>
      <c r="R11" s="249"/>
      <c r="S11" s="249"/>
      <c r="T11" s="249"/>
      <c r="U11" s="252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</row>
    <row r="12" spans="1:44" x14ac:dyDescent="0.2">
      <c r="A12" s="249"/>
      <c r="B12" s="249"/>
      <c r="C12" s="249"/>
      <c r="D12" s="249"/>
      <c r="E12" s="249"/>
      <c r="F12" s="249" t="s">
        <v>61</v>
      </c>
      <c r="G12" s="249"/>
      <c r="H12" s="249"/>
      <c r="I12" s="249"/>
      <c r="J12" s="249" t="s">
        <v>62</v>
      </c>
      <c r="K12" s="249" t="s">
        <v>61</v>
      </c>
      <c r="L12" s="249"/>
      <c r="M12" s="249"/>
      <c r="N12" s="249"/>
      <c r="O12" s="249" t="s">
        <v>62</v>
      </c>
      <c r="P12" s="249"/>
      <c r="Q12" s="249"/>
      <c r="R12" s="249" t="s">
        <v>13</v>
      </c>
      <c r="S12" s="249" t="s">
        <v>14</v>
      </c>
      <c r="T12" s="249"/>
      <c r="U12" s="252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 t="s">
        <v>63</v>
      </c>
      <c r="AM12" s="249" t="s">
        <v>64</v>
      </c>
      <c r="AN12" s="249"/>
      <c r="AO12" s="249"/>
      <c r="AP12" s="249"/>
      <c r="AQ12" s="249"/>
      <c r="AR12" s="249"/>
    </row>
    <row r="13" spans="1:44" ht="76.5" x14ac:dyDescent="0.2">
      <c r="A13" s="249"/>
      <c r="B13" s="249"/>
      <c r="C13" s="249"/>
      <c r="D13" s="249"/>
      <c r="E13" s="249"/>
      <c r="F13" s="222" t="s">
        <v>65</v>
      </c>
      <c r="G13" s="222" t="s">
        <v>66</v>
      </c>
      <c r="H13" s="222" t="s">
        <v>67</v>
      </c>
      <c r="I13" s="222" t="s">
        <v>68</v>
      </c>
      <c r="J13" s="249"/>
      <c r="K13" s="222" t="s">
        <v>65</v>
      </c>
      <c r="L13" s="222" t="s">
        <v>66</v>
      </c>
      <c r="M13" s="222" t="s">
        <v>67</v>
      </c>
      <c r="N13" s="222" t="s">
        <v>68</v>
      </c>
      <c r="O13" s="249"/>
      <c r="P13" s="249"/>
      <c r="Q13" s="249"/>
      <c r="R13" s="249"/>
      <c r="S13" s="222" t="s">
        <v>69</v>
      </c>
      <c r="T13" s="222" t="s">
        <v>70</v>
      </c>
      <c r="U13" s="252"/>
      <c r="V13" s="222">
        <v>2027</v>
      </c>
      <c r="W13" s="222">
        <f t="shared" ref="W13:AE13" si="0">V13+1</f>
        <v>2028</v>
      </c>
      <c r="X13" s="222">
        <f t="shared" si="0"/>
        <v>2029</v>
      </c>
      <c r="Y13" s="222">
        <f t="shared" si="0"/>
        <v>2030</v>
      </c>
      <c r="Z13" s="222">
        <f t="shared" si="0"/>
        <v>2031</v>
      </c>
      <c r="AA13" s="222">
        <f t="shared" si="0"/>
        <v>2032</v>
      </c>
      <c r="AB13" s="222">
        <f t="shared" si="0"/>
        <v>2033</v>
      </c>
      <c r="AC13" s="222">
        <f t="shared" si="0"/>
        <v>2034</v>
      </c>
      <c r="AD13" s="222">
        <f t="shared" si="0"/>
        <v>2035</v>
      </c>
      <c r="AE13" s="222">
        <f t="shared" si="0"/>
        <v>2036</v>
      </c>
      <c r="AF13" s="222" t="s">
        <v>301</v>
      </c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</row>
    <row r="14" spans="1:44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 t="s">
        <v>3</v>
      </c>
      <c r="G14" s="8" t="s">
        <v>5</v>
      </c>
      <c r="H14" s="8" t="s">
        <v>6</v>
      </c>
      <c r="I14" s="8" t="s">
        <v>7</v>
      </c>
      <c r="J14" s="8" t="s">
        <v>71</v>
      </c>
      <c r="K14" s="8" t="s">
        <v>8</v>
      </c>
      <c r="L14" s="8" t="s">
        <v>9</v>
      </c>
      <c r="M14" s="8" t="s">
        <v>10</v>
      </c>
      <c r="N14" s="8" t="s">
        <v>11</v>
      </c>
      <c r="O14" s="8" t="s">
        <v>72</v>
      </c>
      <c r="P14" s="8">
        <v>8</v>
      </c>
      <c r="Q14" s="8">
        <v>9</v>
      </c>
      <c r="R14" s="8" t="s">
        <v>73</v>
      </c>
      <c r="S14" s="8" t="s">
        <v>74</v>
      </c>
      <c r="T14" s="8" t="s">
        <v>75</v>
      </c>
      <c r="U14" s="104" t="s">
        <v>76</v>
      </c>
      <c r="V14" s="8" t="s">
        <v>77</v>
      </c>
      <c r="W14" s="8" t="s">
        <v>78</v>
      </c>
      <c r="X14" s="8" t="s">
        <v>79</v>
      </c>
      <c r="Y14" s="8" t="s">
        <v>80</v>
      </c>
      <c r="Z14" s="8" t="s">
        <v>81</v>
      </c>
      <c r="AA14" s="8" t="s">
        <v>82</v>
      </c>
      <c r="AB14" s="8" t="s">
        <v>83</v>
      </c>
      <c r="AC14" s="8" t="s">
        <v>219</v>
      </c>
      <c r="AD14" s="8" t="s">
        <v>220</v>
      </c>
      <c r="AE14" s="8" t="s">
        <v>221</v>
      </c>
      <c r="AF14" s="8" t="s">
        <v>222</v>
      </c>
      <c r="AG14" s="8" t="s">
        <v>223</v>
      </c>
      <c r="AH14" s="8" t="s">
        <v>84</v>
      </c>
      <c r="AI14" s="8" t="s">
        <v>85</v>
      </c>
      <c r="AJ14" s="8" t="s">
        <v>86</v>
      </c>
      <c r="AK14" s="8" t="s">
        <v>87</v>
      </c>
      <c r="AL14" s="8" t="s">
        <v>88</v>
      </c>
      <c r="AM14" s="8" t="s">
        <v>89</v>
      </c>
      <c r="AN14" s="8" t="s">
        <v>90</v>
      </c>
      <c r="AO14" s="8" t="s">
        <v>91</v>
      </c>
      <c r="AP14" s="8" t="s">
        <v>92</v>
      </c>
      <c r="AQ14" s="8" t="s">
        <v>93</v>
      </c>
      <c r="AR14" s="8" t="s">
        <v>94</v>
      </c>
    </row>
    <row r="15" spans="1:44" ht="15" x14ac:dyDescent="0.2">
      <c r="A15" s="250" t="s">
        <v>95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</row>
    <row r="16" spans="1:44" ht="12.75" customHeight="1" x14ac:dyDescent="0.2">
      <c r="A16" s="250" t="s">
        <v>96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</row>
    <row r="17" spans="1:44" ht="15" x14ac:dyDescent="0.2">
      <c r="A17" s="250" t="s">
        <v>98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</row>
    <row r="18" spans="1:44" ht="15" x14ac:dyDescent="0.2">
      <c r="A18" s="250" t="s">
        <v>99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</row>
    <row r="19" spans="1:44" ht="15" x14ac:dyDescent="0.2">
      <c r="A19" s="250" t="s">
        <v>100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1"/>
      <c r="AO19" s="251"/>
      <c r="AP19" s="251"/>
      <c r="AQ19" s="251"/>
      <c r="AR19" s="251"/>
    </row>
    <row r="20" spans="1:44" x14ac:dyDescent="0.2">
      <c r="A20" s="250" t="s">
        <v>101</v>
      </c>
      <c r="B20" s="250"/>
      <c r="C20" s="223" t="s">
        <v>2</v>
      </c>
      <c r="D20" s="223" t="s">
        <v>2</v>
      </c>
      <c r="E20" s="223" t="s">
        <v>2</v>
      </c>
      <c r="F20" s="223" t="s">
        <v>2</v>
      </c>
      <c r="G20" s="223" t="s">
        <v>2</v>
      </c>
      <c r="H20" s="223" t="s">
        <v>2</v>
      </c>
      <c r="I20" s="223" t="s">
        <v>2</v>
      </c>
      <c r="J20" s="223" t="s">
        <v>2</v>
      </c>
      <c r="K20" s="223" t="s">
        <v>2</v>
      </c>
      <c r="L20" s="223" t="s">
        <v>2</v>
      </c>
      <c r="M20" s="223" t="s">
        <v>2</v>
      </c>
      <c r="N20" s="223" t="s">
        <v>2</v>
      </c>
      <c r="O20" s="223" t="s">
        <v>2</v>
      </c>
      <c r="P20" s="223" t="s">
        <v>2</v>
      </c>
      <c r="Q20" s="223" t="s">
        <v>2</v>
      </c>
      <c r="R20" s="223" t="s">
        <v>2</v>
      </c>
      <c r="S20" s="223" t="s">
        <v>2</v>
      </c>
      <c r="T20" s="223" t="s">
        <v>2</v>
      </c>
      <c r="U20" s="223" t="s">
        <v>2</v>
      </c>
      <c r="V20" s="223" t="s">
        <v>2</v>
      </c>
      <c r="W20" s="223" t="s">
        <v>2</v>
      </c>
      <c r="X20" s="223" t="s">
        <v>2</v>
      </c>
      <c r="Y20" s="223" t="s">
        <v>2</v>
      </c>
      <c r="Z20" s="223" t="s">
        <v>2</v>
      </c>
      <c r="AA20" s="223" t="s">
        <v>2</v>
      </c>
      <c r="AB20" s="223" t="s">
        <v>2</v>
      </c>
      <c r="AC20" s="223" t="s">
        <v>2</v>
      </c>
      <c r="AD20" s="223" t="s">
        <v>2</v>
      </c>
      <c r="AE20" s="223" t="s">
        <v>2</v>
      </c>
      <c r="AF20" s="223" t="s">
        <v>2</v>
      </c>
      <c r="AG20" s="223" t="s">
        <v>2</v>
      </c>
      <c r="AH20" s="223" t="s">
        <v>2</v>
      </c>
      <c r="AI20" s="223" t="s">
        <v>2</v>
      </c>
      <c r="AJ20" s="223" t="s">
        <v>2</v>
      </c>
      <c r="AK20" s="223" t="s">
        <v>2</v>
      </c>
      <c r="AL20" s="223" t="s">
        <v>2</v>
      </c>
      <c r="AM20" s="223" t="s">
        <v>2</v>
      </c>
      <c r="AN20" s="223" t="s">
        <v>2</v>
      </c>
      <c r="AO20" s="223" t="s">
        <v>2</v>
      </c>
      <c r="AP20" s="223" t="s">
        <v>2</v>
      </c>
      <c r="AQ20" s="223" t="s">
        <v>2</v>
      </c>
      <c r="AR20" s="223" t="s">
        <v>2</v>
      </c>
    </row>
    <row r="21" spans="1:44" ht="15" x14ac:dyDescent="0.2">
      <c r="A21" s="250" t="s">
        <v>102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1"/>
      <c r="AO21" s="251"/>
      <c r="AP21" s="251"/>
      <c r="AQ21" s="251"/>
      <c r="AR21" s="251"/>
    </row>
    <row r="22" spans="1:44" ht="21" customHeight="1" x14ac:dyDescent="0.2">
      <c r="A22" s="123" t="s">
        <v>202</v>
      </c>
      <c r="B22" s="124"/>
      <c r="C22" s="222"/>
      <c r="D22" s="123"/>
      <c r="E22" s="117"/>
      <c r="F22" s="223"/>
      <c r="G22" s="223"/>
      <c r="H22" s="223"/>
      <c r="I22" s="223"/>
      <c r="J22" s="223"/>
      <c r="K22" s="223"/>
      <c r="L22" s="223"/>
      <c r="M22" s="223"/>
      <c r="N22" s="223"/>
      <c r="O22" s="222"/>
      <c r="P22" s="125"/>
      <c r="Q22" s="125"/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6">
        <v>0</v>
      </c>
      <c r="AB22" s="126">
        <v>0</v>
      </c>
      <c r="AC22" s="126">
        <v>0</v>
      </c>
      <c r="AD22" s="126">
        <v>0</v>
      </c>
      <c r="AE22" s="126">
        <v>0</v>
      </c>
      <c r="AF22" s="126">
        <v>0</v>
      </c>
      <c r="AG22" s="126">
        <v>0</v>
      </c>
      <c r="AH22" s="126">
        <v>0</v>
      </c>
      <c r="AI22" s="126">
        <v>0</v>
      </c>
      <c r="AJ22" s="126">
        <v>0</v>
      </c>
      <c r="AK22" s="126">
        <v>0</v>
      </c>
      <c r="AL22" s="126">
        <v>0</v>
      </c>
      <c r="AM22" s="126">
        <v>0</v>
      </c>
      <c r="AN22" s="126">
        <v>0</v>
      </c>
      <c r="AO22" s="9">
        <f>R22-AQ22</f>
        <v>0</v>
      </c>
      <c r="AP22" s="126">
        <v>0</v>
      </c>
      <c r="AQ22" s="9">
        <v>0</v>
      </c>
      <c r="AR22" s="126">
        <v>0</v>
      </c>
    </row>
    <row r="23" spans="1:44" ht="21" customHeight="1" x14ac:dyDescent="0.2">
      <c r="A23" s="123" t="s">
        <v>207</v>
      </c>
      <c r="B23" s="124"/>
      <c r="C23" s="222"/>
      <c r="D23" s="123"/>
      <c r="E23" s="121"/>
      <c r="F23" s="223"/>
      <c r="G23" s="223"/>
      <c r="H23" s="223"/>
      <c r="I23" s="223"/>
      <c r="J23" s="223"/>
      <c r="K23" s="223"/>
      <c r="L23" s="223"/>
      <c r="M23" s="223"/>
      <c r="N23" s="223"/>
      <c r="O23" s="222"/>
      <c r="P23" s="125"/>
      <c r="Q23" s="125"/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6">
        <v>0</v>
      </c>
      <c r="X23" s="126">
        <v>0</v>
      </c>
      <c r="Y23" s="126">
        <v>0</v>
      </c>
      <c r="Z23" s="126">
        <v>0</v>
      </c>
      <c r="AA23" s="126">
        <v>0</v>
      </c>
      <c r="AB23" s="126">
        <v>0</v>
      </c>
      <c r="AC23" s="126">
        <v>0</v>
      </c>
      <c r="AD23" s="126">
        <v>0</v>
      </c>
      <c r="AE23" s="126">
        <v>0</v>
      </c>
      <c r="AF23" s="126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6">
        <v>0</v>
      </c>
      <c r="AM23" s="126">
        <v>0</v>
      </c>
      <c r="AN23" s="126">
        <v>0</v>
      </c>
      <c r="AO23" s="9">
        <f>R23-AQ23</f>
        <v>0</v>
      </c>
      <c r="AP23" s="126">
        <v>0</v>
      </c>
      <c r="AQ23" s="9">
        <v>0</v>
      </c>
      <c r="AR23" s="126">
        <v>0</v>
      </c>
    </row>
    <row r="24" spans="1:44" x14ac:dyDescent="0.2">
      <c r="A24" s="250" t="s">
        <v>103</v>
      </c>
      <c r="B24" s="250"/>
      <c r="C24" s="223" t="s">
        <v>2</v>
      </c>
      <c r="D24" s="223" t="s">
        <v>2</v>
      </c>
      <c r="E24" s="223" t="s">
        <v>2</v>
      </c>
      <c r="F24" s="223" t="s">
        <v>2</v>
      </c>
      <c r="G24" s="223" t="s">
        <v>2</v>
      </c>
      <c r="H24" s="223" t="s">
        <v>2</v>
      </c>
      <c r="I24" s="223" t="s">
        <v>2</v>
      </c>
      <c r="J24" s="223" t="s">
        <v>2</v>
      </c>
      <c r="K24" s="223" t="s">
        <v>2</v>
      </c>
      <c r="L24" s="223" t="s">
        <v>2</v>
      </c>
      <c r="M24" s="223" t="s">
        <v>2</v>
      </c>
      <c r="N24" s="223" t="s">
        <v>2</v>
      </c>
      <c r="O24" s="223" t="s">
        <v>2</v>
      </c>
      <c r="P24" s="223" t="s">
        <v>2</v>
      </c>
      <c r="Q24" s="223" t="s">
        <v>2</v>
      </c>
      <c r="R24" s="9">
        <f>R22+R23</f>
        <v>0</v>
      </c>
      <c r="S24" s="9">
        <f>S22+S23</f>
        <v>0</v>
      </c>
      <c r="T24" s="9">
        <f>T22+T23</f>
        <v>0</v>
      </c>
      <c r="U24" s="9">
        <f>U22+U23</f>
        <v>0</v>
      </c>
      <c r="V24" s="9">
        <f t="shared" ref="V24:AR24" si="1">V22+V23</f>
        <v>0</v>
      </c>
      <c r="W24" s="9">
        <f t="shared" si="1"/>
        <v>0</v>
      </c>
      <c r="X24" s="9">
        <f t="shared" si="1"/>
        <v>0</v>
      </c>
      <c r="Y24" s="9">
        <f t="shared" si="1"/>
        <v>0</v>
      </c>
      <c r="Z24" s="9">
        <f t="shared" si="1"/>
        <v>0</v>
      </c>
      <c r="AA24" s="9">
        <f t="shared" si="1"/>
        <v>0</v>
      </c>
      <c r="AB24" s="9">
        <f t="shared" si="1"/>
        <v>0</v>
      </c>
      <c r="AC24" s="9">
        <f t="shared" si="1"/>
        <v>0</v>
      </c>
      <c r="AD24" s="9">
        <f t="shared" si="1"/>
        <v>0</v>
      </c>
      <c r="AE24" s="9">
        <f t="shared" si="1"/>
        <v>0</v>
      </c>
      <c r="AF24" s="9">
        <f t="shared" si="1"/>
        <v>0</v>
      </c>
      <c r="AG24" s="9">
        <f t="shared" si="1"/>
        <v>0</v>
      </c>
      <c r="AH24" s="9">
        <f t="shared" si="1"/>
        <v>0</v>
      </c>
      <c r="AI24" s="9">
        <f t="shared" si="1"/>
        <v>0</v>
      </c>
      <c r="AJ24" s="9">
        <f t="shared" si="1"/>
        <v>0</v>
      </c>
      <c r="AK24" s="9">
        <f t="shared" si="1"/>
        <v>0</v>
      </c>
      <c r="AL24" s="9">
        <f t="shared" si="1"/>
        <v>0</v>
      </c>
      <c r="AM24" s="9">
        <f t="shared" si="1"/>
        <v>0</v>
      </c>
      <c r="AN24" s="9">
        <f t="shared" si="1"/>
        <v>0</v>
      </c>
      <c r="AO24" s="9">
        <f t="shared" si="1"/>
        <v>0</v>
      </c>
      <c r="AP24" s="9">
        <f t="shared" si="1"/>
        <v>0</v>
      </c>
      <c r="AQ24" s="9">
        <f t="shared" si="1"/>
        <v>0</v>
      </c>
      <c r="AR24" s="9">
        <f t="shared" si="1"/>
        <v>0</v>
      </c>
    </row>
    <row r="25" spans="1:44" x14ac:dyDescent="0.2">
      <c r="A25" s="250" t="s">
        <v>104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</row>
    <row r="26" spans="1:44" ht="15" x14ac:dyDescent="0.2">
      <c r="A26" s="250" t="s">
        <v>105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</row>
    <row r="27" spans="1:44" ht="67.5" x14ac:dyDescent="0.2">
      <c r="A27" s="38" t="s">
        <v>271</v>
      </c>
      <c r="B27" s="127" t="str">
        <f>мероприятия!B9</f>
        <v>Реконструкция паропровода с заменой тепловой изоляции. Участок №1</v>
      </c>
      <c r="C27" s="222" t="s">
        <v>305</v>
      </c>
      <c r="D27" s="107" t="s">
        <v>274</v>
      </c>
      <c r="E27" s="117" t="s">
        <v>309</v>
      </c>
      <c r="F27" s="223">
        <v>500</v>
      </c>
      <c r="G27" s="223">
        <v>175</v>
      </c>
      <c r="H27" s="223">
        <v>0.25</v>
      </c>
      <c r="I27" s="223" t="s">
        <v>275</v>
      </c>
      <c r="J27" s="222"/>
      <c r="K27" s="223">
        <f t="shared" ref="K27:M29" si="2">F27</f>
        <v>500</v>
      </c>
      <c r="L27" s="223">
        <f t="shared" si="2"/>
        <v>175</v>
      </c>
      <c r="M27" s="223">
        <f t="shared" si="2"/>
        <v>0.25</v>
      </c>
      <c r="N27" s="223" t="s">
        <v>275</v>
      </c>
      <c r="O27" s="223"/>
      <c r="P27" s="224" t="str">
        <f>мероприятия!D9</f>
        <v>01 января 2027</v>
      </c>
      <c r="Q27" s="224" t="str">
        <f>мероприятия!E9</f>
        <v>31 декабря 2027</v>
      </c>
      <c r="R27" s="128">
        <f>мероприятия!F9</f>
        <v>2081.7046099999998</v>
      </c>
      <c r="S27" s="9">
        <v>0</v>
      </c>
      <c r="T27" s="9">
        <f>R27</f>
        <v>2081.7046099999998</v>
      </c>
      <c r="U27" s="105">
        <v>0</v>
      </c>
      <c r="V27" s="105">
        <f>R27</f>
        <v>2081.7046099999998</v>
      </c>
      <c r="W27" s="105">
        <v>0</v>
      </c>
      <c r="X27" s="105">
        <v>0</v>
      </c>
      <c r="Y27" s="105">
        <v>0</v>
      </c>
      <c r="Z27" s="105">
        <v>0</v>
      </c>
      <c r="AA27" s="105">
        <v>0</v>
      </c>
      <c r="AB27" s="105">
        <v>0</v>
      </c>
      <c r="AC27" s="105">
        <v>0</v>
      </c>
      <c r="AD27" s="105">
        <v>0</v>
      </c>
      <c r="AE27" s="105">
        <v>0</v>
      </c>
      <c r="AF27" s="105">
        <v>0</v>
      </c>
      <c r="AG27" s="105">
        <v>0</v>
      </c>
      <c r="AH27" s="105">
        <f>'№5 ИП-ТС'!C15</f>
        <v>963.91856714410676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05">
        <v>0</v>
      </c>
      <c r="AP27" s="109">
        <f>R27-AH27</f>
        <v>1117.7860428558929</v>
      </c>
      <c r="AQ27" s="105">
        <v>0</v>
      </c>
      <c r="AR27" s="105">
        <v>0</v>
      </c>
    </row>
    <row r="28" spans="1:44" ht="67.5" x14ac:dyDescent="0.2">
      <c r="A28" s="38" t="s">
        <v>272</v>
      </c>
      <c r="B28" s="127" t="str">
        <f>мероприятия!B10</f>
        <v>Реконструкция паропровода с заменой тепловой изоляции. Участок №2</v>
      </c>
      <c r="C28" s="222" t="s">
        <v>305</v>
      </c>
      <c r="D28" s="107" t="s">
        <v>274</v>
      </c>
      <c r="E28" s="117" t="s">
        <v>308</v>
      </c>
      <c r="F28" s="223">
        <v>500</v>
      </c>
      <c r="G28" s="223">
        <f>G27</f>
        <v>175</v>
      </c>
      <c r="H28" s="223">
        <v>0.25</v>
      </c>
      <c r="I28" s="223" t="s">
        <v>275</v>
      </c>
      <c r="J28" s="222"/>
      <c r="K28" s="223">
        <f t="shared" si="2"/>
        <v>500</v>
      </c>
      <c r="L28" s="223">
        <f t="shared" si="2"/>
        <v>175</v>
      </c>
      <c r="M28" s="223">
        <f t="shared" si="2"/>
        <v>0.25</v>
      </c>
      <c r="N28" s="223" t="s">
        <v>275</v>
      </c>
      <c r="O28" s="223"/>
      <c r="P28" s="224" t="str">
        <f>мероприятия!D10</f>
        <v>01 января 2028</v>
      </c>
      <c r="Q28" s="224" t="str">
        <f>мероприятия!E10</f>
        <v>31 декабря 2028</v>
      </c>
      <c r="R28" s="128">
        <f>мероприятия!F10</f>
        <v>2165.7734500000001</v>
      </c>
      <c r="S28" s="9">
        <v>0</v>
      </c>
      <c r="T28" s="9">
        <f>R28</f>
        <v>2165.7734500000001</v>
      </c>
      <c r="U28" s="105">
        <v>0</v>
      </c>
      <c r="V28" s="105">
        <v>0</v>
      </c>
      <c r="W28" s="105">
        <f>R28</f>
        <v>2165.7734500000001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f>'№5 ИП-ТС'!C16</f>
        <v>1154.0989859149679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05">
        <v>0</v>
      </c>
      <c r="AP28" s="109">
        <f>R28-AH28</f>
        <v>1011.6744640850322</v>
      </c>
      <c r="AQ28" s="105">
        <v>0</v>
      </c>
      <c r="AR28" s="105">
        <v>0</v>
      </c>
    </row>
    <row r="29" spans="1:44" ht="67.5" x14ac:dyDescent="0.2">
      <c r="A29" s="38" t="s">
        <v>273</v>
      </c>
      <c r="B29" s="127" t="str">
        <f>мероприятия!B11</f>
        <v>Реконструкция паропровода с заменой тепловой изоляции. Участок №3</v>
      </c>
      <c r="C29" s="222" t="s">
        <v>305</v>
      </c>
      <c r="D29" s="107" t="s">
        <v>274</v>
      </c>
      <c r="E29" s="117" t="s">
        <v>307</v>
      </c>
      <c r="F29" s="223">
        <v>500</v>
      </c>
      <c r="G29" s="223">
        <f>G28</f>
        <v>175</v>
      </c>
      <c r="H29" s="223">
        <v>0.25</v>
      </c>
      <c r="I29" s="223" t="s">
        <v>275</v>
      </c>
      <c r="J29" s="222"/>
      <c r="K29" s="223">
        <f t="shared" si="2"/>
        <v>500</v>
      </c>
      <c r="L29" s="223">
        <f t="shared" si="2"/>
        <v>175</v>
      </c>
      <c r="M29" s="223">
        <f t="shared" si="2"/>
        <v>0.25</v>
      </c>
      <c r="N29" s="223" t="s">
        <v>275</v>
      </c>
      <c r="O29" s="223"/>
      <c r="P29" s="224" t="str">
        <f>мероприятия!D11</f>
        <v>01 января 2029</v>
      </c>
      <c r="Q29" s="224" t="str">
        <f>мероприятия!E11</f>
        <v>31 декабря 2029</v>
      </c>
      <c r="R29" s="128">
        <f>мероприятия!F11</f>
        <v>2251.84393</v>
      </c>
      <c r="S29" s="9">
        <v>0</v>
      </c>
      <c r="T29" s="9">
        <f>R29</f>
        <v>2251.84393</v>
      </c>
      <c r="U29" s="105">
        <v>0</v>
      </c>
      <c r="V29" s="105">
        <v>0</v>
      </c>
      <c r="W29" s="105">
        <v>0</v>
      </c>
      <c r="X29" s="105">
        <f>R29</f>
        <v>2251.84393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f>'№5 ИП-ТС'!C17</f>
        <v>1370.6763309149678</v>
      </c>
      <c r="AI29" s="105">
        <v>0</v>
      </c>
      <c r="AJ29" s="105">
        <v>0</v>
      </c>
      <c r="AK29" s="105">
        <v>0</v>
      </c>
      <c r="AL29" s="105">
        <v>0</v>
      </c>
      <c r="AM29" s="105">
        <v>0</v>
      </c>
      <c r="AN29" s="105">
        <v>0</v>
      </c>
      <c r="AO29" s="105">
        <v>0</v>
      </c>
      <c r="AP29" s="109">
        <f>R29-AH29</f>
        <v>881.16759908503218</v>
      </c>
      <c r="AQ29" s="105">
        <v>0</v>
      </c>
      <c r="AR29" s="105">
        <v>0</v>
      </c>
    </row>
    <row r="30" spans="1:44" x14ac:dyDescent="0.2">
      <c r="A30" s="250" t="s">
        <v>106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22"/>
      <c r="AI30" s="222"/>
      <c r="AJ30" s="221"/>
      <c r="AK30" s="221"/>
      <c r="AL30" s="221"/>
      <c r="AM30" s="221"/>
      <c r="AN30" s="221"/>
      <c r="AO30" s="221"/>
      <c r="AP30" s="221"/>
      <c r="AQ30" s="221"/>
      <c r="AR30" s="221"/>
    </row>
    <row r="31" spans="1:44" ht="38.25" x14ac:dyDescent="0.2">
      <c r="A31" s="221" t="s">
        <v>107</v>
      </c>
      <c r="B31" s="127" t="str">
        <f>мероприятия!B8</f>
        <v>Реконструкция системы ХВО  (замена фильтра ФИПа I-2.0-0.6 )</v>
      </c>
      <c r="C31" s="222" t="s">
        <v>303</v>
      </c>
      <c r="D31" s="107" t="s">
        <v>208</v>
      </c>
      <c r="E31" s="117" t="s">
        <v>276</v>
      </c>
      <c r="F31" s="223" t="s">
        <v>2</v>
      </c>
      <c r="G31" s="223" t="s">
        <v>2</v>
      </c>
      <c r="H31" s="223" t="s">
        <v>2</v>
      </c>
      <c r="I31" s="223" t="s">
        <v>2</v>
      </c>
      <c r="J31" s="222" t="s">
        <v>2</v>
      </c>
      <c r="K31" s="223" t="s">
        <v>2</v>
      </c>
      <c r="L31" s="223" t="s">
        <v>2</v>
      </c>
      <c r="M31" s="223" t="s">
        <v>2</v>
      </c>
      <c r="N31" s="223" t="s">
        <v>2</v>
      </c>
      <c r="O31" s="223" t="s">
        <v>2</v>
      </c>
      <c r="P31" s="224" t="str">
        <f>мероприятия!D8</f>
        <v>01 января 2027</v>
      </c>
      <c r="Q31" s="224" t="str">
        <f>мероприятия!E8</f>
        <v>31 декабря 2027</v>
      </c>
      <c r="R31" s="128">
        <f>мероприятия!F8</f>
        <v>592.45901520000007</v>
      </c>
      <c r="S31" s="9">
        <v>0</v>
      </c>
      <c r="T31" s="9">
        <f>R31</f>
        <v>592.45901520000007</v>
      </c>
      <c r="U31" s="105">
        <v>0</v>
      </c>
      <c r="V31" s="105">
        <f>R31</f>
        <v>592.45901520000007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0</v>
      </c>
      <c r="AD31" s="9">
        <v>0</v>
      </c>
      <c r="AE31" s="105">
        <v>0</v>
      </c>
      <c r="AF31" s="105">
        <v>0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0</v>
      </c>
      <c r="AN31" s="105">
        <v>0</v>
      </c>
      <c r="AO31" s="105">
        <v>0</v>
      </c>
      <c r="AP31" s="109">
        <f>R31-AQ31</f>
        <v>592.45901520000007</v>
      </c>
      <c r="AQ31" s="105">
        <v>0</v>
      </c>
      <c r="AR31" s="105">
        <v>0</v>
      </c>
    </row>
    <row r="32" spans="1:44" x14ac:dyDescent="0.2">
      <c r="A32" s="221" t="s">
        <v>203</v>
      </c>
      <c r="B32" s="127"/>
      <c r="C32" s="222"/>
      <c r="D32" s="107"/>
      <c r="E32" s="117"/>
      <c r="F32" s="223"/>
      <c r="G32" s="223"/>
      <c r="H32" s="223"/>
      <c r="I32" s="223"/>
      <c r="J32" s="222"/>
      <c r="K32" s="223"/>
      <c r="L32" s="223"/>
      <c r="M32" s="223"/>
      <c r="N32" s="223"/>
      <c r="O32" s="223"/>
      <c r="P32" s="225"/>
      <c r="Q32" s="225"/>
      <c r="R32" s="128">
        <v>0</v>
      </c>
      <c r="S32" s="9">
        <v>0</v>
      </c>
      <c r="T32" s="9">
        <f>R32</f>
        <v>0</v>
      </c>
      <c r="U32" s="105">
        <v>0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0</v>
      </c>
      <c r="AC32" s="105">
        <v>0</v>
      </c>
      <c r="AD32" s="9">
        <f>R32</f>
        <v>0</v>
      </c>
      <c r="AE32" s="105">
        <v>0</v>
      </c>
      <c r="AF32" s="105">
        <v>0</v>
      </c>
      <c r="AG32" s="105">
        <v>0</v>
      </c>
      <c r="AH32" s="105">
        <v>0</v>
      </c>
      <c r="AI32" s="105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105">
        <v>0</v>
      </c>
      <c r="AP32" s="109">
        <f>R32-AQ32</f>
        <v>0</v>
      </c>
      <c r="AQ32" s="105">
        <v>0</v>
      </c>
      <c r="AR32" s="105">
        <v>0</v>
      </c>
    </row>
    <row r="33" spans="1:44" x14ac:dyDescent="0.2">
      <c r="A33" s="250" t="s">
        <v>108</v>
      </c>
      <c r="B33" s="250"/>
      <c r="C33" s="223" t="s">
        <v>2</v>
      </c>
      <c r="D33" s="223" t="s">
        <v>2</v>
      </c>
      <c r="E33" s="223" t="s">
        <v>2</v>
      </c>
      <c r="F33" s="223" t="s">
        <v>2</v>
      </c>
      <c r="G33" s="223" t="s">
        <v>2</v>
      </c>
      <c r="H33" s="223" t="s">
        <v>2</v>
      </c>
      <c r="I33" s="223" t="s">
        <v>2</v>
      </c>
      <c r="J33" s="223" t="s">
        <v>2</v>
      </c>
      <c r="K33" s="223" t="s">
        <v>2</v>
      </c>
      <c r="L33" s="223" t="s">
        <v>2</v>
      </c>
      <c r="M33" s="223" t="s">
        <v>2</v>
      </c>
      <c r="N33" s="223" t="s">
        <v>2</v>
      </c>
      <c r="O33" s="223" t="s">
        <v>2</v>
      </c>
      <c r="P33" s="223" t="s">
        <v>2</v>
      </c>
      <c r="Q33" s="223" t="s">
        <v>2</v>
      </c>
      <c r="R33" s="9">
        <f t="shared" ref="R33:AR33" si="3">SUM(R27:R29)+R31+R32</f>
        <v>7091.7810051999995</v>
      </c>
      <c r="S33" s="9">
        <f t="shared" si="3"/>
        <v>0</v>
      </c>
      <c r="T33" s="9">
        <f t="shared" si="3"/>
        <v>7091.7810051999995</v>
      </c>
      <c r="U33" s="9">
        <f t="shared" si="3"/>
        <v>0</v>
      </c>
      <c r="V33" s="9">
        <f t="shared" si="3"/>
        <v>2674.1636251999998</v>
      </c>
      <c r="W33" s="9">
        <f t="shared" si="3"/>
        <v>2165.7734500000001</v>
      </c>
      <c r="X33" s="9">
        <f t="shared" si="3"/>
        <v>2251.84393</v>
      </c>
      <c r="Y33" s="9">
        <f t="shared" si="3"/>
        <v>0</v>
      </c>
      <c r="Z33" s="9">
        <f t="shared" si="3"/>
        <v>0</v>
      </c>
      <c r="AA33" s="9">
        <f t="shared" si="3"/>
        <v>0</v>
      </c>
      <c r="AB33" s="9">
        <f t="shared" si="3"/>
        <v>0</v>
      </c>
      <c r="AC33" s="9">
        <f t="shared" si="3"/>
        <v>0</v>
      </c>
      <c r="AD33" s="9">
        <f t="shared" si="3"/>
        <v>0</v>
      </c>
      <c r="AE33" s="9">
        <f t="shared" si="3"/>
        <v>0</v>
      </c>
      <c r="AF33" s="9">
        <f t="shared" si="3"/>
        <v>0</v>
      </c>
      <c r="AG33" s="9">
        <f t="shared" si="3"/>
        <v>0</v>
      </c>
      <c r="AH33" s="9">
        <f t="shared" si="3"/>
        <v>3488.6938839740424</v>
      </c>
      <c r="AI33" s="9">
        <f t="shared" si="3"/>
        <v>0</v>
      </c>
      <c r="AJ33" s="9">
        <f t="shared" si="3"/>
        <v>0</v>
      </c>
      <c r="AK33" s="9">
        <f t="shared" si="3"/>
        <v>0</v>
      </c>
      <c r="AL33" s="9">
        <f t="shared" si="3"/>
        <v>0</v>
      </c>
      <c r="AM33" s="9">
        <f t="shared" si="3"/>
        <v>0</v>
      </c>
      <c r="AN33" s="9">
        <f t="shared" si="3"/>
        <v>0</v>
      </c>
      <c r="AO33" s="9">
        <f t="shared" si="3"/>
        <v>0</v>
      </c>
      <c r="AP33" s="9">
        <f t="shared" si="3"/>
        <v>3603.0871212259576</v>
      </c>
      <c r="AQ33" s="9">
        <f t="shared" si="3"/>
        <v>0</v>
      </c>
      <c r="AR33" s="9">
        <f t="shared" si="3"/>
        <v>0</v>
      </c>
    </row>
    <row r="34" spans="1:44" x14ac:dyDescent="0.2">
      <c r="A34" s="250" t="s">
        <v>109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</row>
    <row r="35" spans="1:44" x14ac:dyDescent="0.2">
      <c r="A35" s="250" t="s">
        <v>110</v>
      </c>
      <c r="B35" s="250"/>
      <c r="C35" s="223" t="s">
        <v>2</v>
      </c>
      <c r="D35" s="223" t="s">
        <v>2</v>
      </c>
      <c r="E35" s="223" t="s">
        <v>2</v>
      </c>
      <c r="F35" s="223" t="s">
        <v>2</v>
      </c>
      <c r="G35" s="223" t="s">
        <v>2</v>
      </c>
      <c r="H35" s="223" t="s">
        <v>2</v>
      </c>
      <c r="I35" s="223" t="s">
        <v>2</v>
      </c>
      <c r="J35" s="223" t="s">
        <v>2</v>
      </c>
      <c r="K35" s="223" t="s">
        <v>2</v>
      </c>
      <c r="L35" s="223" t="s">
        <v>2</v>
      </c>
      <c r="M35" s="223" t="s">
        <v>2</v>
      </c>
      <c r="N35" s="223" t="s">
        <v>2</v>
      </c>
      <c r="O35" s="223" t="s">
        <v>2</v>
      </c>
      <c r="P35" s="223" t="s">
        <v>2</v>
      </c>
      <c r="Q35" s="223" t="s">
        <v>2</v>
      </c>
      <c r="R35" s="223" t="s">
        <v>2</v>
      </c>
      <c r="S35" s="223" t="s">
        <v>2</v>
      </c>
      <c r="T35" s="223" t="s">
        <v>2</v>
      </c>
      <c r="U35" s="223" t="s">
        <v>2</v>
      </c>
      <c r="V35" s="223" t="s">
        <v>2</v>
      </c>
      <c r="W35" s="223" t="s">
        <v>2</v>
      </c>
      <c r="X35" s="223" t="s">
        <v>2</v>
      </c>
      <c r="Y35" s="223" t="s">
        <v>2</v>
      </c>
      <c r="Z35" s="223" t="s">
        <v>2</v>
      </c>
      <c r="AA35" s="223" t="s">
        <v>2</v>
      </c>
      <c r="AB35" s="223" t="s">
        <v>2</v>
      </c>
      <c r="AC35" s="223" t="s">
        <v>2</v>
      </c>
      <c r="AD35" s="223" t="s">
        <v>2</v>
      </c>
      <c r="AE35" s="223" t="s">
        <v>2</v>
      </c>
      <c r="AF35" s="223" t="s">
        <v>2</v>
      </c>
      <c r="AG35" s="223" t="s">
        <v>2</v>
      </c>
      <c r="AH35" s="223" t="s">
        <v>2</v>
      </c>
      <c r="AI35" s="223" t="s">
        <v>2</v>
      </c>
      <c r="AJ35" s="223" t="s">
        <v>2</v>
      </c>
      <c r="AK35" s="223" t="s">
        <v>2</v>
      </c>
      <c r="AL35" s="223" t="s">
        <v>2</v>
      </c>
      <c r="AM35" s="223" t="s">
        <v>2</v>
      </c>
      <c r="AN35" s="223" t="s">
        <v>2</v>
      </c>
      <c r="AO35" s="223" t="s">
        <v>2</v>
      </c>
      <c r="AP35" s="223" t="s">
        <v>2</v>
      </c>
      <c r="AQ35" s="223" t="s">
        <v>2</v>
      </c>
      <c r="AR35" s="223" t="s">
        <v>2</v>
      </c>
    </row>
    <row r="36" spans="1:44" ht="15" x14ac:dyDescent="0.2">
      <c r="A36" s="250" t="s">
        <v>111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</row>
    <row r="37" spans="1:44" ht="15" x14ac:dyDescent="0.2">
      <c r="A37" s="250" t="s">
        <v>112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</row>
    <row r="38" spans="1:44" ht="15" x14ac:dyDescent="0.2">
      <c r="A38" s="250" t="s">
        <v>113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</row>
    <row r="39" spans="1:44" x14ac:dyDescent="0.2">
      <c r="A39" s="250" t="s">
        <v>114</v>
      </c>
      <c r="B39" s="250"/>
      <c r="C39" s="250"/>
      <c r="D39" s="223" t="s">
        <v>2</v>
      </c>
      <c r="E39" s="223" t="s">
        <v>2</v>
      </c>
      <c r="F39" s="223" t="s">
        <v>2</v>
      </c>
      <c r="G39" s="223" t="s">
        <v>2</v>
      </c>
      <c r="H39" s="223" t="s">
        <v>2</v>
      </c>
      <c r="I39" s="223" t="s">
        <v>2</v>
      </c>
      <c r="J39" s="223" t="s">
        <v>2</v>
      </c>
      <c r="K39" s="223" t="s">
        <v>2</v>
      </c>
      <c r="L39" s="223" t="s">
        <v>2</v>
      </c>
      <c r="M39" s="223" t="s">
        <v>2</v>
      </c>
      <c r="N39" s="223" t="s">
        <v>2</v>
      </c>
      <c r="O39" s="223" t="s">
        <v>2</v>
      </c>
      <c r="P39" s="223" t="s">
        <v>2</v>
      </c>
      <c r="Q39" s="223" t="s">
        <v>2</v>
      </c>
      <c r="R39" s="223" t="s">
        <v>2</v>
      </c>
      <c r="S39" s="223" t="s">
        <v>2</v>
      </c>
      <c r="T39" s="223" t="s">
        <v>2</v>
      </c>
      <c r="U39" s="223" t="s">
        <v>2</v>
      </c>
      <c r="V39" s="223" t="s">
        <v>2</v>
      </c>
      <c r="W39" s="223" t="s">
        <v>2</v>
      </c>
      <c r="X39" s="223" t="s">
        <v>2</v>
      </c>
      <c r="Y39" s="223" t="s">
        <v>2</v>
      </c>
      <c r="Z39" s="223" t="s">
        <v>2</v>
      </c>
      <c r="AA39" s="223" t="s">
        <v>2</v>
      </c>
      <c r="AB39" s="223" t="s">
        <v>2</v>
      </c>
      <c r="AC39" s="223" t="s">
        <v>2</v>
      </c>
      <c r="AD39" s="223" t="s">
        <v>2</v>
      </c>
      <c r="AE39" s="223" t="s">
        <v>2</v>
      </c>
      <c r="AF39" s="223" t="s">
        <v>2</v>
      </c>
      <c r="AG39" s="223" t="s">
        <v>2</v>
      </c>
      <c r="AH39" s="223" t="s">
        <v>2</v>
      </c>
      <c r="AI39" s="223" t="s">
        <v>2</v>
      </c>
      <c r="AJ39" s="223" t="s">
        <v>2</v>
      </c>
      <c r="AK39" s="223" t="s">
        <v>2</v>
      </c>
      <c r="AL39" s="223" t="s">
        <v>2</v>
      </c>
      <c r="AM39" s="223" t="s">
        <v>2</v>
      </c>
      <c r="AN39" s="223" t="s">
        <v>2</v>
      </c>
      <c r="AO39" s="223" t="s">
        <v>2</v>
      </c>
      <c r="AP39" s="223" t="s">
        <v>2</v>
      </c>
      <c r="AQ39" s="223" t="s">
        <v>2</v>
      </c>
      <c r="AR39" s="223" t="s">
        <v>2</v>
      </c>
    </row>
    <row r="40" spans="1:44" x14ac:dyDescent="0.2">
      <c r="A40" s="250" t="s">
        <v>115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</row>
    <row r="41" spans="1:44" ht="51.75" customHeight="1" x14ac:dyDescent="0.2">
      <c r="A41" s="38" t="s">
        <v>3</v>
      </c>
      <c r="B41" s="221" t="str">
        <f>мероприятия!B7</f>
        <v>Установка системы охранной сигнализации (по периметру котельной по предписанию Росгвардии)</v>
      </c>
      <c r="C41" s="221" t="s">
        <v>304</v>
      </c>
      <c r="D41" s="221" t="s">
        <v>277</v>
      </c>
      <c r="E41" s="117" t="s">
        <v>278</v>
      </c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4" t="str">
        <f>мероприятия!D7</f>
        <v>01 января 2027</v>
      </c>
      <c r="Q41" s="224" t="str">
        <f>мероприятия!E7</f>
        <v>31 декабря 2027</v>
      </c>
      <c r="R41" s="128">
        <f>мероприятия!F7</f>
        <v>1656.4301624</v>
      </c>
      <c r="S41" s="9">
        <v>0</v>
      </c>
      <c r="T41" s="9">
        <f>R41</f>
        <v>1656.4301624</v>
      </c>
      <c r="U41" s="105">
        <v>0</v>
      </c>
      <c r="V41" s="105">
        <f>R41</f>
        <v>1656.4301624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9">
        <v>0</v>
      </c>
      <c r="AE41" s="105">
        <v>0</v>
      </c>
      <c r="AF41" s="105">
        <v>0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0</v>
      </c>
      <c r="AN41" s="105">
        <v>0</v>
      </c>
      <c r="AO41" s="105">
        <v>0</v>
      </c>
      <c r="AP41" s="109">
        <f>R41-AQ41</f>
        <v>1656.4301624</v>
      </c>
      <c r="AQ41" s="105">
        <v>0</v>
      </c>
      <c r="AR41" s="105">
        <v>0</v>
      </c>
    </row>
    <row r="42" spans="1:44" x14ac:dyDescent="0.2">
      <c r="A42" s="250" t="s">
        <v>116</v>
      </c>
      <c r="B42" s="250"/>
      <c r="C42" s="223" t="s">
        <v>2</v>
      </c>
      <c r="D42" s="223" t="s">
        <v>2</v>
      </c>
      <c r="E42" s="223" t="s">
        <v>2</v>
      </c>
      <c r="F42" s="223" t="s">
        <v>2</v>
      </c>
      <c r="G42" s="223" t="s">
        <v>2</v>
      </c>
      <c r="H42" s="223" t="s">
        <v>2</v>
      </c>
      <c r="I42" s="223" t="s">
        <v>2</v>
      </c>
      <c r="J42" s="223" t="s">
        <v>2</v>
      </c>
      <c r="K42" s="223" t="s">
        <v>2</v>
      </c>
      <c r="L42" s="223" t="s">
        <v>2</v>
      </c>
      <c r="M42" s="223" t="s">
        <v>2</v>
      </c>
      <c r="N42" s="223" t="s">
        <v>2</v>
      </c>
      <c r="O42" s="223" t="s">
        <v>2</v>
      </c>
      <c r="P42" s="223" t="s">
        <v>2</v>
      </c>
      <c r="Q42" s="223" t="s">
        <v>2</v>
      </c>
      <c r="R42" s="9">
        <f>R41</f>
        <v>1656.4301624</v>
      </c>
      <c r="S42" s="9">
        <f t="shared" ref="S42:AR42" si="4">S41</f>
        <v>0</v>
      </c>
      <c r="T42" s="9">
        <f t="shared" si="4"/>
        <v>1656.4301624</v>
      </c>
      <c r="U42" s="9">
        <f t="shared" si="4"/>
        <v>0</v>
      </c>
      <c r="V42" s="9">
        <f t="shared" si="4"/>
        <v>1656.4301624</v>
      </c>
      <c r="W42" s="9">
        <f t="shared" si="4"/>
        <v>0</v>
      </c>
      <c r="X42" s="9">
        <f t="shared" si="4"/>
        <v>0</v>
      </c>
      <c r="Y42" s="9">
        <f t="shared" si="4"/>
        <v>0</v>
      </c>
      <c r="Z42" s="9">
        <f t="shared" si="4"/>
        <v>0</v>
      </c>
      <c r="AA42" s="9">
        <f t="shared" si="4"/>
        <v>0</v>
      </c>
      <c r="AB42" s="9">
        <f t="shared" si="4"/>
        <v>0</v>
      </c>
      <c r="AC42" s="9">
        <f t="shared" si="4"/>
        <v>0</v>
      </c>
      <c r="AD42" s="9">
        <f t="shared" si="4"/>
        <v>0</v>
      </c>
      <c r="AE42" s="9">
        <f t="shared" si="4"/>
        <v>0</v>
      </c>
      <c r="AF42" s="9">
        <f t="shared" si="4"/>
        <v>0</v>
      </c>
      <c r="AG42" s="9">
        <f t="shared" si="4"/>
        <v>0</v>
      </c>
      <c r="AH42" s="9">
        <f t="shared" si="4"/>
        <v>0</v>
      </c>
      <c r="AI42" s="9">
        <f t="shared" si="4"/>
        <v>0</v>
      </c>
      <c r="AJ42" s="9">
        <f t="shared" si="4"/>
        <v>0</v>
      </c>
      <c r="AK42" s="9">
        <f t="shared" si="4"/>
        <v>0</v>
      </c>
      <c r="AL42" s="9">
        <f t="shared" si="4"/>
        <v>0</v>
      </c>
      <c r="AM42" s="9">
        <f t="shared" si="4"/>
        <v>0</v>
      </c>
      <c r="AN42" s="9">
        <f t="shared" si="4"/>
        <v>0</v>
      </c>
      <c r="AO42" s="9">
        <f t="shared" si="4"/>
        <v>0</v>
      </c>
      <c r="AP42" s="9">
        <f t="shared" si="4"/>
        <v>1656.4301624</v>
      </c>
      <c r="AQ42" s="9">
        <f t="shared" si="4"/>
        <v>0</v>
      </c>
      <c r="AR42" s="9">
        <f t="shared" si="4"/>
        <v>0</v>
      </c>
    </row>
    <row r="43" spans="1:44" x14ac:dyDescent="0.2">
      <c r="A43" s="253" t="s">
        <v>117</v>
      </c>
      <c r="B43" s="253"/>
      <c r="C43" s="253"/>
      <c r="D43" s="253"/>
      <c r="E43" s="223" t="s">
        <v>2</v>
      </c>
      <c r="F43" s="223" t="s">
        <v>2</v>
      </c>
      <c r="G43" s="223" t="s">
        <v>2</v>
      </c>
      <c r="H43" s="223" t="s">
        <v>2</v>
      </c>
      <c r="I43" s="223" t="s">
        <v>2</v>
      </c>
      <c r="J43" s="223" t="s">
        <v>2</v>
      </c>
      <c r="K43" s="223" t="s">
        <v>2</v>
      </c>
      <c r="L43" s="223" t="s">
        <v>2</v>
      </c>
      <c r="M43" s="223" t="s">
        <v>2</v>
      </c>
      <c r="N43" s="223" t="s">
        <v>2</v>
      </c>
      <c r="O43" s="223" t="s">
        <v>2</v>
      </c>
      <c r="P43" s="223" t="s">
        <v>2</v>
      </c>
      <c r="Q43" s="223" t="s">
        <v>2</v>
      </c>
      <c r="R43" s="29">
        <f t="shared" ref="R43:AR43" si="5">R24+R33+R42</f>
        <v>8748.2111675999986</v>
      </c>
      <c r="S43" s="29">
        <f t="shared" si="5"/>
        <v>0</v>
      </c>
      <c r="T43" s="29">
        <f t="shared" si="5"/>
        <v>8748.2111675999986</v>
      </c>
      <c r="U43" s="29">
        <f t="shared" si="5"/>
        <v>0</v>
      </c>
      <c r="V43" s="29">
        <f t="shared" si="5"/>
        <v>4330.5937875999998</v>
      </c>
      <c r="W43" s="29">
        <f t="shared" si="5"/>
        <v>2165.7734500000001</v>
      </c>
      <c r="X43" s="29">
        <f t="shared" si="5"/>
        <v>2251.84393</v>
      </c>
      <c r="Y43" s="29">
        <f t="shared" si="5"/>
        <v>0</v>
      </c>
      <c r="Z43" s="29">
        <f t="shared" si="5"/>
        <v>0</v>
      </c>
      <c r="AA43" s="29">
        <f t="shared" si="5"/>
        <v>0</v>
      </c>
      <c r="AB43" s="29">
        <f t="shared" si="5"/>
        <v>0</v>
      </c>
      <c r="AC43" s="29">
        <f t="shared" si="5"/>
        <v>0</v>
      </c>
      <c r="AD43" s="29">
        <f t="shared" si="5"/>
        <v>0</v>
      </c>
      <c r="AE43" s="29">
        <f t="shared" si="5"/>
        <v>0</v>
      </c>
      <c r="AF43" s="29">
        <f t="shared" si="5"/>
        <v>0</v>
      </c>
      <c r="AG43" s="29">
        <f t="shared" si="5"/>
        <v>0</v>
      </c>
      <c r="AH43" s="29">
        <f t="shared" si="5"/>
        <v>3488.6938839740424</v>
      </c>
      <c r="AI43" s="29">
        <f t="shared" si="5"/>
        <v>0</v>
      </c>
      <c r="AJ43" s="29">
        <f t="shared" si="5"/>
        <v>0</v>
      </c>
      <c r="AK43" s="29">
        <f t="shared" si="5"/>
        <v>0</v>
      </c>
      <c r="AL43" s="29">
        <f t="shared" si="5"/>
        <v>0</v>
      </c>
      <c r="AM43" s="29">
        <f t="shared" si="5"/>
        <v>0</v>
      </c>
      <c r="AN43" s="29">
        <f t="shared" si="5"/>
        <v>0</v>
      </c>
      <c r="AO43" s="29">
        <f t="shared" si="5"/>
        <v>0</v>
      </c>
      <c r="AP43" s="29">
        <f t="shared" si="5"/>
        <v>5259.5172836259571</v>
      </c>
      <c r="AQ43" s="29">
        <f t="shared" si="5"/>
        <v>0</v>
      </c>
      <c r="AR43" s="29">
        <f t="shared" si="5"/>
        <v>0</v>
      </c>
    </row>
  </sheetData>
  <mergeCells count="60">
    <mergeCell ref="A43:D43"/>
    <mergeCell ref="A30:AG30"/>
    <mergeCell ref="A33:B33"/>
    <mergeCell ref="A34:AR34"/>
    <mergeCell ref="A35:B35"/>
    <mergeCell ref="A39:C39"/>
    <mergeCell ref="A40:AR40"/>
    <mergeCell ref="A42:B42"/>
    <mergeCell ref="A38:AR38"/>
    <mergeCell ref="A25:AR25"/>
    <mergeCell ref="A17:AR17"/>
    <mergeCell ref="A18:AR18"/>
    <mergeCell ref="A19:AR19"/>
    <mergeCell ref="A20:B20"/>
    <mergeCell ref="A26:AR26"/>
    <mergeCell ref="A36:AR36"/>
    <mergeCell ref="A37:AR37"/>
    <mergeCell ref="AQ10:AQ13"/>
    <mergeCell ref="AR10:AR13"/>
    <mergeCell ref="AG10:AG13"/>
    <mergeCell ref="R10:T11"/>
    <mergeCell ref="U10:U13"/>
    <mergeCell ref="A24:B24"/>
    <mergeCell ref="A21:AR21"/>
    <mergeCell ref="P9:P13"/>
    <mergeCell ref="Q9:Q13"/>
    <mergeCell ref="R9:AG9"/>
    <mergeCell ref="AH9:AR9"/>
    <mergeCell ref="AJ10:AJ13"/>
    <mergeCell ref="AK10:AK13"/>
    <mergeCell ref="A15:AR15"/>
    <mergeCell ref="A16:AR16"/>
    <mergeCell ref="A9:A13"/>
    <mergeCell ref="AN10:AN13"/>
    <mergeCell ref="D9:D13"/>
    <mergeCell ref="E9:E13"/>
    <mergeCell ref="F9:O9"/>
    <mergeCell ref="AH10:AH13"/>
    <mergeCell ref="V10:AF12"/>
    <mergeCell ref="F11:J11"/>
    <mergeCell ref="AL12:AL13"/>
    <mergeCell ref="AM12:AM13"/>
    <mergeCell ref="AP10:AP13"/>
    <mergeCell ref="O12:O13"/>
    <mergeCell ref="K12:N12"/>
    <mergeCell ref="J12:J13"/>
    <mergeCell ref="AL10:AM11"/>
    <mergeCell ref="AO10:AO13"/>
    <mergeCell ref="B9:B13"/>
    <mergeCell ref="C9:C13"/>
    <mergeCell ref="F12:I12"/>
    <mergeCell ref="R12:R13"/>
    <mergeCell ref="K11:O11"/>
    <mergeCell ref="F10:O10"/>
    <mergeCell ref="A4:Q4"/>
    <mergeCell ref="A5:Q5"/>
    <mergeCell ref="A6:Q6"/>
    <mergeCell ref="A7:Q7"/>
    <mergeCell ref="AI10:AI13"/>
    <mergeCell ref="S12:T12"/>
  </mergeCells>
  <phoneticPr fontId="32" type="noConversion"/>
  <pageMargins left="0.70866141732283472" right="0.74803149606299213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0"/>
  <sheetViews>
    <sheetView view="pageBreakPreview" topLeftCell="D1" zoomScale="80" zoomScaleNormal="75" zoomScaleSheetLayoutView="80" workbookViewId="0">
      <selection activeCell="R3" sqref="R3"/>
    </sheetView>
  </sheetViews>
  <sheetFormatPr defaultColWidth="9.140625" defaultRowHeight="15" x14ac:dyDescent="0.25"/>
  <cols>
    <col min="1" max="1" width="8.85546875" style="131" customWidth="1"/>
    <col min="2" max="2" width="52.42578125" style="131" customWidth="1"/>
    <col min="3" max="3" width="24.5703125" style="131" customWidth="1"/>
    <col min="4" max="4" width="14.5703125" style="131" customWidth="1"/>
    <col min="5" max="5" width="16.5703125" style="136" customWidth="1"/>
    <col min="6" max="17" width="13.7109375" style="136" customWidth="1"/>
    <col min="18" max="18" width="13.7109375" style="131" customWidth="1"/>
    <col min="19" max="16384" width="9.140625" style="131"/>
  </cols>
  <sheetData>
    <row r="1" spans="1:18" ht="15.75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230" t="s">
        <v>349</v>
      </c>
    </row>
    <row r="2" spans="1:18" ht="15.75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230" t="s">
        <v>348</v>
      </c>
    </row>
    <row r="3" spans="1:18" ht="15.75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8" ht="15.75" x14ac:dyDescent="0.25">
      <c r="A4" s="265" t="s">
        <v>209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</row>
    <row r="5" spans="1:18" ht="15.75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8" ht="15.75" x14ac:dyDescent="0.25">
      <c r="A6" s="259" t="s">
        <v>210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</row>
    <row r="7" spans="1:18" ht="15.75" x14ac:dyDescent="0.25">
      <c r="A7" s="259" t="str">
        <f>'№1 ИП-ТС'!A8:B8</f>
        <v>ООО "Тейковская котельная"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</row>
    <row r="8" spans="1:18" ht="15.75" x14ac:dyDescent="0.25">
      <c r="A8" s="259" t="s">
        <v>300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</row>
    <row r="9" spans="1:18" ht="15.75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1:18" ht="15" customHeight="1" x14ac:dyDescent="0.25">
      <c r="A10" s="256" t="s">
        <v>39</v>
      </c>
      <c r="B10" s="256" t="s">
        <v>16</v>
      </c>
      <c r="C10" s="256" t="s">
        <v>17</v>
      </c>
      <c r="D10" s="262" t="s">
        <v>211</v>
      </c>
      <c r="E10" s="262" t="s">
        <v>139</v>
      </c>
      <c r="F10" s="266" t="s">
        <v>119</v>
      </c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8"/>
    </row>
    <row r="11" spans="1:18" ht="15" customHeight="1" x14ac:dyDescent="0.25">
      <c r="A11" s="256"/>
      <c r="B11" s="256"/>
      <c r="C11" s="256"/>
      <c r="D11" s="263"/>
      <c r="E11" s="263"/>
      <c r="F11" s="269" t="s">
        <v>120</v>
      </c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1"/>
    </row>
    <row r="12" spans="1:18" ht="41.25" customHeight="1" x14ac:dyDescent="0.25">
      <c r="A12" s="256"/>
      <c r="B12" s="256"/>
      <c r="C12" s="256"/>
      <c r="D12" s="263"/>
      <c r="E12" s="263"/>
      <c r="F12" s="272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4"/>
    </row>
    <row r="13" spans="1:18" ht="29.25" customHeight="1" x14ac:dyDescent="0.25">
      <c r="A13" s="256"/>
      <c r="B13" s="256"/>
      <c r="C13" s="256"/>
      <c r="D13" s="264"/>
      <c r="E13" s="264"/>
      <c r="F13" s="119">
        <v>2027</v>
      </c>
      <c r="G13" s="119">
        <f>F13+1</f>
        <v>2028</v>
      </c>
      <c r="H13" s="119">
        <f t="shared" ref="H13:O13" si="0">G13+1</f>
        <v>2029</v>
      </c>
      <c r="I13" s="119">
        <f t="shared" si="0"/>
        <v>2030</v>
      </c>
      <c r="J13" s="119">
        <f t="shared" si="0"/>
        <v>2031</v>
      </c>
      <c r="K13" s="119">
        <f t="shared" si="0"/>
        <v>2032</v>
      </c>
      <c r="L13" s="119">
        <f t="shared" si="0"/>
        <v>2033</v>
      </c>
      <c r="M13" s="119">
        <f t="shared" si="0"/>
        <v>2034</v>
      </c>
      <c r="N13" s="119">
        <f t="shared" si="0"/>
        <v>2035</v>
      </c>
      <c r="O13" s="119">
        <f t="shared" si="0"/>
        <v>2036</v>
      </c>
      <c r="P13" s="119">
        <f>O13+1</f>
        <v>2037</v>
      </c>
      <c r="Q13" s="119">
        <f>P13+1</f>
        <v>2038</v>
      </c>
      <c r="R13" s="119">
        <f>Q13+1</f>
        <v>2039</v>
      </c>
    </row>
    <row r="14" spans="1:18" ht="15.75" x14ac:dyDescent="0.25">
      <c r="A14" s="119">
        <f>COLUMN()</f>
        <v>1</v>
      </c>
      <c r="B14" s="119">
        <f>COLUMN()</f>
        <v>2</v>
      </c>
      <c r="C14" s="119">
        <f>COLUMN()</f>
        <v>3</v>
      </c>
      <c r="D14" s="119">
        <f>COLUMN()</f>
        <v>4</v>
      </c>
      <c r="E14" s="119">
        <f>COLUMN()</f>
        <v>5</v>
      </c>
      <c r="F14" s="119">
        <f>COLUMN()</f>
        <v>6</v>
      </c>
      <c r="G14" s="119">
        <f>COLUMN()</f>
        <v>7</v>
      </c>
      <c r="H14" s="119">
        <f>COLUMN()</f>
        <v>8</v>
      </c>
      <c r="I14" s="119">
        <f>COLUMN()</f>
        <v>9</v>
      </c>
      <c r="J14" s="119">
        <f>COLUMN()</f>
        <v>10</v>
      </c>
      <c r="K14" s="119">
        <f>COLUMN()</f>
        <v>11</v>
      </c>
      <c r="L14" s="119">
        <f>COLUMN()</f>
        <v>12</v>
      </c>
      <c r="M14" s="119">
        <f>COLUMN()</f>
        <v>13</v>
      </c>
      <c r="N14" s="119">
        <f>COLUMN()</f>
        <v>14</v>
      </c>
      <c r="O14" s="119">
        <f>COLUMN()</f>
        <v>15</v>
      </c>
      <c r="P14" s="119">
        <f>COLUMN()</f>
        <v>16</v>
      </c>
      <c r="Q14" s="119">
        <f>COLUMN()</f>
        <v>17</v>
      </c>
      <c r="R14" s="119">
        <f>COLUMN()</f>
        <v>18</v>
      </c>
    </row>
    <row r="15" spans="1:18" ht="31.5" x14ac:dyDescent="0.25">
      <c r="A15" s="119">
        <v>1</v>
      </c>
      <c r="B15" s="120" t="s">
        <v>121</v>
      </c>
      <c r="C15" s="119" t="s">
        <v>212</v>
      </c>
      <c r="D15" s="34" t="s">
        <v>2</v>
      </c>
      <c r="E15" s="34" t="s">
        <v>2</v>
      </c>
      <c r="F15" s="34" t="s">
        <v>2</v>
      </c>
      <c r="G15" s="34" t="s">
        <v>2</v>
      </c>
      <c r="H15" s="34" t="s">
        <v>2</v>
      </c>
      <c r="I15" s="34" t="s">
        <v>2</v>
      </c>
      <c r="J15" s="34" t="s">
        <v>2</v>
      </c>
      <c r="K15" s="34" t="s">
        <v>2</v>
      </c>
      <c r="L15" s="34" t="s">
        <v>2</v>
      </c>
      <c r="M15" s="34" t="s">
        <v>2</v>
      </c>
      <c r="N15" s="34" t="s">
        <v>2</v>
      </c>
      <c r="O15" s="34" t="s">
        <v>2</v>
      </c>
      <c r="P15" s="34" t="s">
        <v>2</v>
      </c>
      <c r="Q15" s="34" t="s">
        <v>2</v>
      </c>
      <c r="R15" s="132" t="s">
        <v>2</v>
      </c>
    </row>
    <row r="16" spans="1:18" ht="15.75" x14ac:dyDescent="0.25">
      <c r="A16" s="256">
        <v>2</v>
      </c>
      <c r="B16" s="257" t="s">
        <v>213</v>
      </c>
      <c r="C16" s="119" t="s">
        <v>214</v>
      </c>
      <c r="D16" s="34" t="s">
        <v>2</v>
      </c>
      <c r="E16" s="34" t="s">
        <v>2</v>
      </c>
      <c r="F16" s="34" t="s">
        <v>2</v>
      </c>
      <c r="G16" s="34" t="str">
        <f>F16</f>
        <v>-</v>
      </c>
      <c r="H16" s="34" t="str">
        <f>G16</f>
        <v>-</v>
      </c>
      <c r="I16" s="34" t="str">
        <f t="shared" ref="I16:R17" si="1">H16</f>
        <v>-</v>
      </c>
      <c r="J16" s="34" t="str">
        <f t="shared" si="1"/>
        <v>-</v>
      </c>
      <c r="K16" s="34" t="str">
        <f t="shared" si="1"/>
        <v>-</v>
      </c>
      <c r="L16" s="34" t="str">
        <f t="shared" si="1"/>
        <v>-</v>
      </c>
      <c r="M16" s="34" t="str">
        <f t="shared" si="1"/>
        <v>-</v>
      </c>
      <c r="N16" s="34" t="str">
        <f t="shared" si="1"/>
        <v>-</v>
      </c>
      <c r="O16" s="34" t="str">
        <f t="shared" si="1"/>
        <v>-</v>
      </c>
      <c r="P16" s="34" t="str">
        <f>N16</f>
        <v>-</v>
      </c>
      <c r="Q16" s="34" t="str">
        <f>O16</f>
        <v>-</v>
      </c>
      <c r="R16" s="133" t="str">
        <f>Q16</f>
        <v>-</v>
      </c>
    </row>
    <row r="17" spans="1:20" ht="15.75" x14ac:dyDescent="0.25">
      <c r="A17" s="256">
        <f>ROW()-15</f>
        <v>2</v>
      </c>
      <c r="B17" s="257"/>
      <c r="C17" s="119" t="s">
        <v>217</v>
      </c>
      <c r="D17" s="34" t="s">
        <v>2</v>
      </c>
      <c r="E17" s="34" t="s">
        <v>2</v>
      </c>
      <c r="F17" s="34" t="s">
        <v>2</v>
      </c>
      <c r="G17" s="34" t="s">
        <v>2</v>
      </c>
      <c r="H17" s="34" t="s">
        <v>2</v>
      </c>
      <c r="I17" s="34" t="str">
        <f>H17</f>
        <v>-</v>
      </c>
      <c r="J17" s="34" t="str">
        <f t="shared" si="1"/>
        <v>-</v>
      </c>
      <c r="K17" s="34" t="str">
        <f t="shared" si="1"/>
        <v>-</v>
      </c>
      <c r="L17" s="34" t="str">
        <f t="shared" si="1"/>
        <v>-</v>
      </c>
      <c r="M17" s="34" t="str">
        <f t="shared" si="1"/>
        <v>-</v>
      </c>
      <c r="N17" s="34" t="str">
        <f t="shared" si="1"/>
        <v>-</v>
      </c>
      <c r="O17" s="34" t="str">
        <f t="shared" si="1"/>
        <v>-</v>
      </c>
      <c r="P17" s="34" t="str">
        <f>N17</f>
        <v>-</v>
      </c>
      <c r="Q17" s="34" t="str">
        <f>O17</f>
        <v>-</v>
      </c>
      <c r="R17" s="34" t="str">
        <f t="shared" si="1"/>
        <v>-</v>
      </c>
    </row>
    <row r="18" spans="1:20" ht="31.5" x14ac:dyDescent="0.25">
      <c r="A18" s="119">
        <v>3</v>
      </c>
      <c r="B18" s="118" t="s">
        <v>122</v>
      </c>
      <c r="C18" s="119" t="s">
        <v>123</v>
      </c>
      <c r="D18" s="34" t="s">
        <v>2</v>
      </c>
      <c r="E18" s="34" t="s">
        <v>2</v>
      </c>
      <c r="F18" s="34" t="s">
        <v>2</v>
      </c>
      <c r="G18" s="34" t="s">
        <v>2</v>
      </c>
      <c r="H18" s="34" t="s">
        <v>2</v>
      </c>
      <c r="I18" s="34" t="s">
        <v>2</v>
      </c>
      <c r="J18" s="34" t="s">
        <v>2</v>
      </c>
      <c r="K18" s="34" t="s">
        <v>2</v>
      </c>
      <c r="L18" s="34" t="s">
        <v>2</v>
      </c>
      <c r="M18" s="34" t="s">
        <v>2</v>
      </c>
      <c r="N18" s="34" t="s">
        <v>2</v>
      </c>
      <c r="O18" s="34" t="s">
        <v>2</v>
      </c>
      <c r="P18" s="34" t="s">
        <v>2</v>
      </c>
      <c r="Q18" s="34" t="s">
        <v>2</v>
      </c>
      <c r="R18" s="132" t="s">
        <v>2</v>
      </c>
      <c r="T18" s="134"/>
    </row>
    <row r="19" spans="1:20" ht="63" x14ac:dyDescent="0.25">
      <c r="A19" s="119">
        <v>4</v>
      </c>
      <c r="B19" s="120" t="s">
        <v>215</v>
      </c>
      <c r="C19" s="119" t="s">
        <v>4</v>
      </c>
      <c r="D19" s="35" t="s">
        <v>2</v>
      </c>
      <c r="E19" s="34" t="s">
        <v>2</v>
      </c>
      <c r="F19" s="34" t="s">
        <v>2</v>
      </c>
      <c r="G19" s="34" t="s">
        <v>2</v>
      </c>
      <c r="H19" s="34" t="s">
        <v>2</v>
      </c>
      <c r="I19" s="34" t="s">
        <v>2</v>
      </c>
      <c r="J19" s="34" t="s">
        <v>2</v>
      </c>
      <c r="K19" s="34" t="s">
        <v>2</v>
      </c>
      <c r="L19" s="34" t="s">
        <v>2</v>
      </c>
      <c r="M19" s="34" t="s">
        <v>2</v>
      </c>
      <c r="N19" s="34" t="s">
        <v>2</v>
      </c>
      <c r="O19" s="34" t="s">
        <v>2</v>
      </c>
      <c r="P19" s="34" t="s">
        <v>2</v>
      </c>
      <c r="Q19" s="34" t="s">
        <v>2</v>
      </c>
      <c r="R19" s="132" t="s">
        <v>2</v>
      </c>
    </row>
    <row r="20" spans="1:20" ht="15.75" x14ac:dyDescent="0.25">
      <c r="A20" s="256">
        <v>5</v>
      </c>
      <c r="B20" s="258" t="s">
        <v>311</v>
      </c>
      <c r="C20" s="119" t="s">
        <v>124</v>
      </c>
      <c r="D20" s="34">
        <f t="shared" ref="D20:E20" si="2">D22+D23+D24</f>
        <v>3250.0499999999997</v>
      </c>
      <c r="E20" s="34">
        <f t="shared" si="2"/>
        <v>2631.5099999999998</v>
      </c>
      <c r="F20" s="34">
        <f>F22+F23+F24</f>
        <v>2631.5099999999998</v>
      </c>
      <c r="G20" s="34">
        <f t="shared" ref="G20:R20" si="3">G22+G23+G24</f>
        <v>2141.92</v>
      </c>
      <c r="H20" s="34">
        <f t="shared" si="3"/>
        <v>1652.33</v>
      </c>
      <c r="I20" s="34">
        <f t="shared" si="3"/>
        <v>1162.74</v>
      </c>
      <c r="J20" s="34">
        <f t="shared" si="3"/>
        <v>1162.74</v>
      </c>
      <c r="K20" s="34">
        <f t="shared" si="3"/>
        <v>1162.74</v>
      </c>
      <c r="L20" s="34">
        <f t="shared" si="3"/>
        <v>1162.74</v>
      </c>
      <c r="M20" s="34">
        <f t="shared" si="3"/>
        <v>1162.74</v>
      </c>
      <c r="N20" s="34">
        <f t="shared" si="3"/>
        <v>1162.74</v>
      </c>
      <c r="O20" s="34">
        <f t="shared" si="3"/>
        <v>1162.74</v>
      </c>
      <c r="P20" s="34">
        <f t="shared" si="3"/>
        <v>1162.74</v>
      </c>
      <c r="Q20" s="34">
        <f t="shared" si="3"/>
        <v>1162.74</v>
      </c>
      <c r="R20" s="34">
        <f t="shared" si="3"/>
        <v>1162.74</v>
      </c>
    </row>
    <row r="21" spans="1:20" ht="31.5" x14ac:dyDescent="0.25">
      <c r="A21" s="256">
        <f>ROW()-15</f>
        <v>6</v>
      </c>
      <c r="B21" s="258"/>
      <c r="C21" s="119" t="s">
        <v>125</v>
      </c>
      <c r="D21" s="36" t="str">
        <f t="shared" ref="D21:E29" si="4">E21</f>
        <v>-</v>
      </c>
      <c r="E21" s="36" t="str">
        <f t="shared" si="4"/>
        <v>-</v>
      </c>
      <c r="F21" s="37" t="s">
        <v>2</v>
      </c>
      <c r="G21" s="37" t="s">
        <v>2</v>
      </c>
      <c r="H21" s="37" t="s">
        <v>2</v>
      </c>
      <c r="I21" s="37" t="s">
        <v>2</v>
      </c>
      <c r="J21" s="37" t="s">
        <v>2</v>
      </c>
      <c r="K21" s="37" t="s">
        <v>2</v>
      </c>
      <c r="L21" s="37" t="s">
        <v>2</v>
      </c>
      <c r="M21" s="37" t="s">
        <v>2</v>
      </c>
      <c r="N21" s="37" t="s">
        <v>2</v>
      </c>
      <c r="O21" s="37" t="s">
        <v>2</v>
      </c>
      <c r="P21" s="37" t="s">
        <v>2</v>
      </c>
      <c r="Q21" s="37" t="s">
        <v>2</v>
      </c>
      <c r="R21" s="37" t="s">
        <v>2</v>
      </c>
    </row>
    <row r="22" spans="1:20" ht="15.75" x14ac:dyDescent="0.25">
      <c r="A22" s="8" t="s">
        <v>224</v>
      </c>
      <c r="B22" s="231" t="s">
        <v>282</v>
      </c>
      <c r="C22" s="232" t="s">
        <v>124</v>
      </c>
      <c r="D22" s="34">
        <v>1083.3499999999999</v>
      </c>
      <c r="E22" s="34">
        <v>877.17</v>
      </c>
      <c r="F22" s="34">
        <f>E22</f>
        <v>877.17</v>
      </c>
      <c r="G22" s="34">
        <v>387.58</v>
      </c>
      <c r="H22" s="34">
        <f>G22</f>
        <v>387.58</v>
      </c>
      <c r="I22" s="34">
        <f t="shared" ref="I22:R22" si="5">H22</f>
        <v>387.58</v>
      </c>
      <c r="J22" s="34">
        <f t="shared" si="5"/>
        <v>387.58</v>
      </c>
      <c r="K22" s="34">
        <f t="shared" si="5"/>
        <v>387.58</v>
      </c>
      <c r="L22" s="34">
        <f t="shared" si="5"/>
        <v>387.58</v>
      </c>
      <c r="M22" s="34">
        <f t="shared" si="5"/>
        <v>387.58</v>
      </c>
      <c r="N22" s="34">
        <f t="shared" si="5"/>
        <v>387.58</v>
      </c>
      <c r="O22" s="34">
        <f t="shared" si="5"/>
        <v>387.58</v>
      </c>
      <c r="P22" s="34">
        <f t="shared" si="5"/>
        <v>387.58</v>
      </c>
      <c r="Q22" s="34">
        <f t="shared" si="5"/>
        <v>387.58</v>
      </c>
      <c r="R22" s="34">
        <f t="shared" si="5"/>
        <v>387.58</v>
      </c>
    </row>
    <row r="23" spans="1:20" ht="15.75" x14ac:dyDescent="0.25">
      <c r="A23" s="8" t="s">
        <v>225</v>
      </c>
      <c r="B23" s="231" t="s">
        <v>283</v>
      </c>
      <c r="C23" s="232" t="s">
        <v>124</v>
      </c>
      <c r="D23" s="34">
        <v>1083.3499999999999</v>
      </c>
      <c r="E23" s="34">
        <f>E22</f>
        <v>877.17</v>
      </c>
      <c r="F23" s="34">
        <f>F22</f>
        <v>877.17</v>
      </c>
      <c r="G23" s="34">
        <f>F23</f>
        <v>877.17</v>
      </c>
      <c r="H23" s="34">
        <f>H22</f>
        <v>387.58</v>
      </c>
      <c r="I23" s="34">
        <f t="shared" ref="H23:R25" si="6">H23</f>
        <v>387.58</v>
      </c>
      <c r="J23" s="34">
        <f t="shared" si="6"/>
        <v>387.58</v>
      </c>
      <c r="K23" s="34">
        <f t="shared" si="6"/>
        <v>387.58</v>
      </c>
      <c r="L23" s="34">
        <f t="shared" si="6"/>
        <v>387.58</v>
      </c>
      <c r="M23" s="34">
        <f t="shared" si="6"/>
        <v>387.58</v>
      </c>
      <c r="N23" s="34">
        <f t="shared" si="6"/>
        <v>387.58</v>
      </c>
      <c r="O23" s="34">
        <f t="shared" si="6"/>
        <v>387.58</v>
      </c>
      <c r="P23" s="34">
        <f t="shared" si="6"/>
        <v>387.58</v>
      </c>
      <c r="Q23" s="34">
        <f t="shared" si="6"/>
        <v>387.58</v>
      </c>
      <c r="R23" s="34">
        <f t="shared" si="6"/>
        <v>387.58</v>
      </c>
    </row>
    <row r="24" spans="1:20" ht="15.75" x14ac:dyDescent="0.25">
      <c r="A24" s="8" t="s">
        <v>225</v>
      </c>
      <c r="B24" s="231" t="s">
        <v>284</v>
      </c>
      <c r="C24" s="232" t="s">
        <v>124</v>
      </c>
      <c r="D24" s="34">
        <v>1083.3499999999999</v>
      </c>
      <c r="E24" s="34">
        <f>E23</f>
        <v>877.17</v>
      </c>
      <c r="F24" s="34">
        <f>F23</f>
        <v>877.17</v>
      </c>
      <c r="G24" s="34">
        <f>F24</f>
        <v>877.17</v>
      </c>
      <c r="H24" s="34">
        <f t="shared" si="6"/>
        <v>877.17</v>
      </c>
      <c r="I24" s="34">
        <f>I23</f>
        <v>387.58</v>
      </c>
      <c r="J24" s="34">
        <f t="shared" si="6"/>
        <v>387.58</v>
      </c>
      <c r="K24" s="34">
        <f t="shared" si="6"/>
        <v>387.58</v>
      </c>
      <c r="L24" s="34">
        <f t="shared" si="6"/>
        <v>387.58</v>
      </c>
      <c r="M24" s="34">
        <f t="shared" si="6"/>
        <v>387.58</v>
      </c>
      <c r="N24" s="34">
        <f t="shared" si="6"/>
        <v>387.58</v>
      </c>
      <c r="O24" s="34">
        <f t="shared" si="6"/>
        <v>387.58</v>
      </c>
      <c r="P24" s="34">
        <f t="shared" si="6"/>
        <v>387.58</v>
      </c>
      <c r="Q24" s="34">
        <f t="shared" si="6"/>
        <v>387.58</v>
      </c>
      <c r="R24" s="34">
        <f t="shared" si="6"/>
        <v>387.58</v>
      </c>
    </row>
    <row r="25" spans="1:20" ht="15.75" customHeight="1" x14ac:dyDescent="0.25">
      <c r="A25" s="186">
        <v>6</v>
      </c>
      <c r="B25" s="260" t="s">
        <v>320</v>
      </c>
      <c r="C25" s="185" t="s">
        <v>126</v>
      </c>
      <c r="D25" s="36" t="str">
        <f t="shared" ref="D25" si="7">E25</f>
        <v>-</v>
      </c>
      <c r="E25" s="36" t="str">
        <f t="shared" ref="E25" si="8">F25</f>
        <v>-</v>
      </c>
      <c r="F25" s="36" t="s">
        <v>2</v>
      </c>
      <c r="G25" s="36" t="str">
        <f>F25</f>
        <v>-</v>
      </c>
      <c r="H25" s="36" t="str">
        <f>G25</f>
        <v>-</v>
      </c>
      <c r="I25" s="36" t="str">
        <f>H25</f>
        <v>-</v>
      </c>
      <c r="J25" s="36" t="str">
        <f t="shared" si="6"/>
        <v>-</v>
      </c>
      <c r="K25" s="36" t="str">
        <f t="shared" si="6"/>
        <v>-</v>
      </c>
      <c r="L25" s="36" t="str">
        <f t="shared" si="6"/>
        <v>-</v>
      </c>
      <c r="M25" s="36" t="str">
        <f t="shared" si="6"/>
        <v>-</v>
      </c>
      <c r="N25" s="36" t="str">
        <f t="shared" si="6"/>
        <v>-</v>
      </c>
      <c r="O25" s="36" t="str">
        <f t="shared" si="6"/>
        <v>-</v>
      </c>
      <c r="P25" s="36" t="str">
        <f>N25</f>
        <v>-</v>
      </c>
      <c r="Q25" s="36" t="str">
        <f>O25</f>
        <v>-</v>
      </c>
      <c r="R25" s="36" t="str">
        <f t="shared" si="6"/>
        <v>-</v>
      </c>
    </row>
    <row r="26" spans="1:20" ht="15.75" x14ac:dyDescent="0.25">
      <c r="A26" s="187">
        <f>ROW()-15</f>
        <v>11</v>
      </c>
      <c r="B26" s="261"/>
      <c r="C26" s="119" t="s">
        <v>127</v>
      </c>
      <c r="D26" s="34">
        <f t="shared" si="4"/>
        <v>33.297670442842431</v>
      </c>
      <c r="E26" s="34">
        <f t="shared" si="4"/>
        <v>33.297670442842431</v>
      </c>
      <c r="F26" s="34">
        <f>F27+F28+F29</f>
        <v>33.297670442842431</v>
      </c>
      <c r="G26" s="34">
        <f t="shared" ref="G26:R26" si="9">G27+G28+G29</f>
        <v>33.297670442842431</v>
      </c>
      <c r="H26" s="34">
        <f t="shared" si="9"/>
        <v>33.297670442842431</v>
      </c>
      <c r="I26" s="34">
        <f t="shared" si="9"/>
        <v>33.297670442842431</v>
      </c>
      <c r="J26" s="34">
        <f t="shared" si="9"/>
        <v>33.297670442842431</v>
      </c>
      <c r="K26" s="34">
        <f t="shared" si="9"/>
        <v>33.297670442842431</v>
      </c>
      <c r="L26" s="34">
        <f t="shared" si="9"/>
        <v>33.297670442842431</v>
      </c>
      <c r="M26" s="34">
        <f t="shared" si="9"/>
        <v>33.297670442842431</v>
      </c>
      <c r="N26" s="34">
        <f t="shared" si="9"/>
        <v>33.297670442842431</v>
      </c>
      <c r="O26" s="34">
        <f t="shared" si="9"/>
        <v>33.297670442842431</v>
      </c>
      <c r="P26" s="34">
        <f t="shared" si="9"/>
        <v>33.297670442842431</v>
      </c>
      <c r="Q26" s="34">
        <f t="shared" si="9"/>
        <v>33.297670442842431</v>
      </c>
      <c r="R26" s="34">
        <f t="shared" si="9"/>
        <v>33.297670442842431</v>
      </c>
    </row>
    <row r="27" spans="1:20" ht="15.75" x14ac:dyDescent="0.25">
      <c r="A27" s="8" t="s">
        <v>3</v>
      </c>
      <c r="B27" s="231" t="s">
        <v>282</v>
      </c>
      <c r="C27" s="185" t="s">
        <v>127</v>
      </c>
      <c r="D27" s="34">
        <f>E27</f>
        <v>11.099223480947476</v>
      </c>
      <c r="E27" s="34">
        <f t="shared" si="4"/>
        <v>11.099223480947476</v>
      </c>
      <c r="F27" s="34">
        <f>27.81*3.1/1942*250+0.001</f>
        <v>11.099223480947476</v>
      </c>
      <c r="G27" s="34">
        <f>F27</f>
        <v>11.099223480947476</v>
      </c>
      <c r="H27" s="34">
        <f t="shared" ref="H27:R29" si="10">G27</f>
        <v>11.099223480947476</v>
      </c>
      <c r="I27" s="34">
        <f t="shared" si="10"/>
        <v>11.099223480947476</v>
      </c>
      <c r="J27" s="34">
        <f t="shared" si="10"/>
        <v>11.099223480947476</v>
      </c>
      <c r="K27" s="34">
        <f t="shared" si="10"/>
        <v>11.099223480947476</v>
      </c>
      <c r="L27" s="34">
        <f t="shared" si="10"/>
        <v>11.099223480947476</v>
      </c>
      <c r="M27" s="34">
        <f t="shared" si="10"/>
        <v>11.099223480947476</v>
      </c>
      <c r="N27" s="34">
        <f t="shared" si="10"/>
        <v>11.099223480947476</v>
      </c>
      <c r="O27" s="34">
        <f t="shared" si="10"/>
        <v>11.099223480947476</v>
      </c>
      <c r="P27" s="34">
        <f t="shared" si="10"/>
        <v>11.099223480947476</v>
      </c>
      <c r="Q27" s="34">
        <f t="shared" si="10"/>
        <v>11.099223480947476</v>
      </c>
      <c r="R27" s="34">
        <f t="shared" si="10"/>
        <v>11.099223480947476</v>
      </c>
    </row>
    <row r="28" spans="1:20" ht="15.75" x14ac:dyDescent="0.25">
      <c r="A28" s="8" t="s">
        <v>5</v>
      </c>
      <c r="B28" s="231" t="s">
        <v>283</v>
      </c>
      <c r="C28" s="185" t="s">
        <v>127</v>
      </c>
      <c r="D28" s="34">
        <f t="shared" ref="D28:D29" si="11">E28</f>
        <v>11.099223480947476</v>
      </c>
      <c r="E28" s="34">
        <f t="shared" si="4"/>
        <v>11.099223480947476</v>
      </c>
      <c r="F28" s="34">
        <f>F27</f>
        <v>11.099223480947476</v>
      </c>
      <c r="G28" s="34">
        <f>F28</f>
        <v>11.099223480947476</v>
      </c>
      <c r="H28" s="34">
        <f>G28</f>
        <v>11.099223480947476</v>
      </c>
      <c r="I28" s="34">
        <f t="shared" ref="I28:R28" si="12">H28</f>
        <v>11.099223480947476</v>
      </c>
      <c r="J28" s="34">
        <f t="shared" si="12"/>
        <v>11.099223480947476</v>
      </c>
      <c r="K28" s="34">
        <f t="shared" si="12"/>
        <v>11.099223480947476</v>
      </c>
      <c r="L28" s="34">
        <f t="shared" si="12"/>
        <v>11.099223480947476</v>
      </c>
      <c r="M28" s="34">
        <f t="shared" si="12"/>
        <v>11.099223480947476</v>
      </c>
      <c r="N28" s="34">
        <f t="shared" si="12"/>
        <v>11.099223480947476</v>
      </c>
      <c r="O28" s="34">
        <f t="shared" si="12"/>
        <v>11.099223480947476</v>
      </c>
      <c r="P28" s="34">
        <f t="shared" si="12"/>
        <v>11.099223480947476</v>
      </c>
      <c r="Q28" s="34">
        <f t="shared" si="12"/>
        <v>11.099223480947476</v>
      </c>
      <c r="R28" s="34">
        <f t="shared" si="12"/>
        <v>11.099223480947476</v>
      </c>
    </row>
    <row r="29" spans="1:20" ht="15.75" x14ac:dyDescent="0.25">
      <c r="A29" s="8" t="s">
        <v>5</v>
      </c>
      <c r="B29" s="231" t="s">
        <v>284</v>
      </c>
      <c r="C29" s="185" t="s">
        <v>127</v>
      </c>
      <c r="D29" s="34">
        <f t="shared" si="11"/>
        <v>11.099223480947476</v>
      </c>
      <c r="E29" s="34">
        <f t="shared" si="4"/>
        <v>11.099223480947476</v>
      </c>
      <c r="F29" s="34">
        <f>F28</f>
        <v>11.099223480947476</v>
      </c>
      <c r="G29" s="34">
        <f>F29</f>
        <v>11.099223480947476</v>
      </c>
      <c r="H29" s="34">
        <f t="shared" si="10"/>
        <v>11.099223480947476</v>
      </c>
      <c r="I29" s="34">
        <f>H29</f>
        <v>11.099223480947476</v>
      </c>
      <c r="J29" s="34">
        <f t="shared" si="10"/>
        <v>11.099223480947476</v>
      </c>
      <c r="K29" s="34">
        <f t="shared" si="10"/>
        <v>11.099223480947476</v>
      </c>
      <c r="L29" s="34">
        <f t="shared" si="10"/>
        <v>11.099223480947476</v>
      </c>
      <c r="M29" s="34">
        <f t="shared" si="10"/>
        <v>11.099223480947476</v>
      </c>
      <c r="N29" s="34">
        <f t="shared" si="10"/>
        <v>11.099223480947476</v>
      </c>
      <c r="O29" s="34">
        <f t="shared" si="10"/>
        <v>11.099223480947476</v>
      </c>
      <c r="P29" s="34">
        <f t="shared" si="10"/>
        <v>11.099223480947476</v>
      </c>
      <c r="Q29" s="34">
        <f t="shared" si="10"/>
        <v>11.099223480947476</v>
      </c>
      <c r="R29" s="34">
        <f t="shared" si="10"/>
        <v>11.099223480947476</v>
      </c>
    </row>
    <row r="30" spans="1:20" ht="63" x14ac:dyDescent="0.25">
      <c r="A30" s="119">
        <v>7</v>
      </c>
      <c r="B30" s="120" t="s">
        <v>187</v>
      </c>
      <c r="C30" s="119" t="s">
        <v>193</v>
      </c>
      <c r="D30" s="34" t="s">
        <v>2</v>
      </c>
      <c r="E30" s="34" t="s">
        <v>2</v>
      </c>
      <c r="F30" s="34" t="s">
        <v>2</v>
      </c>
      <c r="G30" s="34" t="s">
        <v>2</v>
      </c>
      <c r="H30" s="34" t="s">
        <v>2</v>
      </c>
      <c r="I30" s="34" t="s">
        <v>2</v>
      </c>
      <c r="J30" s="34" t="s">
        <v>2</v>
      </c>
      <c r="K30" s="34" t="s">
        <v>2</v>
      </c>
      <c r="L30" s="34" t="s">
        <v>2</v>
      </c>
      <c r="M30" s="34" t="s">
        <v>2</v>
      </c>
      <c r="N30" s="34" t="s">
        <v>2</v>
      </c>
      <c r="O30" s="34" t="s">
        <v>2</v>
      </c>
      <c r="P30" s="34" t="s">
        <v>2</v>
      </c>
      <c r="Q30" s="34" t="s">
        <v>2</v>
      </c>
      <c r="R30" s="34" t="s">
        <v>2</v>
      </c>
    </row>
    <row r="31" spans="1:20" ht="15.75" x14ac:dyDescent="0.25">
      <c r="A31" s="119" t="s">
        <v>188</v>
      </c>
      <c r="B31" s="34" t="s">
        <v>189</v>
      </c>
      <c r="C31" s="34" t="s">
        <v>4</v>
      </c>
      <c r="D31" s="34" t="s">
        <v>2</v>
      </c>
      <c r="E31" s="34" t="s">
        <v>2</v>
      </c>
      <c r="F31" s="34" t="s">
        <v>2</v>
      </c>
      <c r="G31" s="34" t="s">
        <v>2</v>
      </c>
      <c r="H31" s="34" t="s">
        <v>2</v>
      </c>
      <c r="I31" s="34" t="s">
        <v>2</v>
      </c>
      <c r="J31" s="34" t="s">
        <v>2</v>
      </c>
      <c r="K31" s="34" t="s">
        <v>2</v>
      </c>
      <c r="L31" s="34" t="s">
        <v>2</v>
      </c>
      <c r="M31" s="34" t="s">
        <v>2</v>
      </c>
      <c r="N31" s="34" t="s">
        <v>2</v>
      </c>
      <c r="O31" s="34" t="s">
        <v>2</v>
      </c>
      <c r="P31" s="34" t="s">
        <v>2</v>
      </c>
      <c r="Q31" s="34" t="s">
        <v>2</v>
      </c>
      <c r="R31" s="34" t="s">
        <v>2</v>
      </c>
    </row>
    <row r="32" spans="1:20" ht="18.75" x14ac:dyDescent="0.25">
      <c r="A32" s="119" t="s">
        <v>190</v>
      </c>
      <c r="B32" s="34" t="s">
        <v>216</v>
      </c>
      <c r="C32" s="34" t="s">
        <v>4</v>
      </c>
      <c r="D32" s="34" t="s">
        <v>2</v>
      </c>
      <c r="E32" s="34" t="s">
        <v>2</v>
      </c>
      <c r="F32" s="34" t="s">
        <v>2</v>
      </c>
      <c r="G32" s="34" t="str">
        <f>F32</f>
        <v>-</v>
      </c>
      <c r="H32" s="34" t="str">
        <f t="shared" ref="H32:R32" si="13">G32</f>
        <v>-</v>
      </c>
      <c r="I32" s="34" t="str">
        <f t="shared" si="13"/>
        <v>-</v>
      </c>
      <c r="J32" s="34" t="str">
        <f t="shared" si="13"/>
        <v>-</v>
      </c>
      <c r="K32" s="34" t="str">
        <f t="shared" si="13"/>
        <v>-</v>
      </c>
      <c r="L32" s="34" t="str">
        <f t="shared" si="13"/>
        <v>-</v>
      </c>
      <c r="M32" s="34" t="str">
        <f t="shared" si="13"/>
        <v>-</v>
      </c>
      <c r="N32" s="34" t="str">
        <f t="shared" si="13"/>
        <v>-</v>
      </c>
      <c r="O32" s="34" t="str">
        <f t="shared" si="13"/>
        <v>-</v>
      </c>
      <c r="P32" s="34" t="str">
        <f>N32</f>
        <v>-</v>
      </c>
      <c r="Q32" s="34" t="str">
        <f>O32</f>
        <v>-</v>
      </c>
      <c r="R32" s="34" t="str">
        <f t="shared" si="13"/>
        <v>-</v>
      </c>
    </row>
    <row r="33" spans="1:18" ht="15.75" x14ac:dyDescent="0.25">
      <c r="A33" s="119" t="s">
        <v>191</v>
      </c>
      <c r="B33" s="34" t="s">
        <v>192</v>
      </c>
      <c r="C33" s="34" t="s">
        <v>4</v>
      </c>
      <c r="D33" s="34" t="s">
        <v>2</v>
      </c>
      <c r="E33" s="34" t="s">
        <v>2</v>
      </c>
      <c r="F33" s="34" t="s">
        <v>2</v>
      </c>
      <c r="G33" s="34" t="s">
        <v>2</v>
      </c>
      <c r="H33" s="34" t="s">
        <v>2</v>
      </c>
      <c r="I33" s="34" t="s">
        <v>2</v>
      </c>
      <c r="J33" s="34" t="s">
        <v>2</v>
      </c>
      <c r="K33" s="34" t="s">
        <v>2</v>
      </c>
      <c r="L33" s="34" t="s">
        <v>2</v>
      </c>
      <c r="M33" s="34" t="s">
        <v>2</v>
      </c>
      <c r="N33" s="34" t="s">
        <v>2</v>
      </c>
      <c r="O33" s="34" t="s">
        <v>2</v>
      </c>
      <c r="P33" s="34" t="s">
        <v>2</v>
      </c>
      <c r="Q33" s="34" t="s">
        <v>2</v>
      </c>
      <c r="R33" s="34" t="s">
        <v>2</v>
      </c>
    </row>
    <row r="34" spans="1:18" ht="15.75" x14ac:dyDescent="0.2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8" ht="15.75" x14ac:dyDescent="0.25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</row>
    <row r="36" spans="1:18" ht="15.75" x14ac:dyDescent="0.25">
      <c r="A36" s="130"/>
      <c r="B36" s="135"/>
      <c r="C36" s="254"/>
      <c r="D36" s="255"/>
      <c r="E36" s="255"/>
      <c r="F36" s="255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8" ht="15.75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42" spans="1:18" hidden="1" x14ac:dyDescent="0.25"/>
    <row r="43" spans="1:18" hidden="1" x14ac:dyDescent="0.25">
      <c r="D43" s="183">
        <f>F20-G20</f>
        <v>489.58999999999969</v>
      </c>
      <c r="E43" s="184">
        <f>D43+D43</f>
        <v>979.17999999999938</v>
      </c>
      <c r="F43" s="184">
        <f>E43+D43</f>
        <v>1468.7699999999991</v>
      </c>
    </row>
    <row r="44" spans="1:18" ht="66.75" hidden="1" customHeight="1" x14ac:dyDescent="0.25">
      <c r="D44" s="131">
        <v>1869.03</v>
      </c>
      <c r="E44" s="136">
        <f>D44</f>
        <v>1869.03</v>
      </c>
      <c r="F44" s="136">
        <f>E44</f>
        <v>1869.03</v>
      </c>
    </row>
    <row r="45" spans="1:18" hidden="1" x14ac:dyDescent="0.25"/>
    <row r="46" spans="1:18" ht="12.75" hidden="1" customHeight="1" x14ac:dyDescent="0.25">
      <c r="D46" s="131">
        <f>D43*D44</f>
        <v>915058.39769999939</v>
      </c>
      <c r="E46" s="131">
        <f>E43*E44</f>
        <v>1830116.7953999988</v>
      </c>
      <c r="F46" s="131">
        <f>F43*F44</f>
        <v>2745175.1930999984</v>
      </c>
      <c r="G46" s="136">
        <f>F46</f>
        <v>2745175.1930999984</v>
      </c>
      <c r="H46" s="136">
        <f>G46</f>
        <v>2745175.1930999984</v>
      </c>
      <c r="I46" s="136">
        <f>SUM(D46:H46)</f>
        <v>10980700.772399992</v>
      </c>
    </row>
    <row r="47" spans="1:18" ht="12.75" hidden="1" customHeight="1" x14ac:dyDescent="0.25"/>
    <row r="48" spans="1:18" hidden="1" x14ac:dyDescent="0.25"/>
    <row r="49" ht="15.75" customHeight="1" x14ac:dyDescent="0.25"/>
    <row r="50" ht="15.75" customHeight="1" x14ac:dyDescent="0.25"/>
  </sheetData>
  <mergeCells count="18">
    <mergeCell ref="A10:A13"/>
    <mergeCell ref="B10:B13"/>
    <mergeCell ref="C10:C13"/>
    <mergeCell ref="D10:D13"/>
    <mergeCell ref="A4:R4"/>
    <mergeCell ref="A6:R6"/>
    <mergeCell ref="A7:R7"/>
    <mergeCell ref="A8:R8"/>
    <mergeCell ref="E10:E13"/>
    <mergeCell ref="F10:R10"/>
    <mergeCell ref="F11:R12"/>
    <mergeCell ref="C36:F36"/>
    <mergeCell ref="A16:A17"/>
    <mergeCell ref="B16:B17"/>
    <mergeCell ref="A20:A21"/>
    <mergeCell ref="B20:B21"/>
    <mergeCell ref="A35:Q35"/>
    <mergeCell ref="B25:B26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H23"/>
  <sheetViews>
    <sheetView view="pageBreakPreview" topLeftCell="P1" zoomScale="70" zoomScaleNormal="100" zoomScaleSheetLayoutView="70" workbookViewId="0">
      <selection activeCell="CH3" sqref="CH3"/>
    </sheetView>
  </sheetViews>
  <sheetFormatPr defaultColWidth="9.140625" defaultRowHeight="15" x14ac:dyDescent="0.25"/>
  <cols>
    <col min="1" max="1" width="6" style="18" customWidth="1"/>
    <col min="2" max="2" width="39.7109375" style="18" customWidth="1"/>
    <col min="3" max="3" width="9.5703125" style="18" customWidth="1"/>
    <col min="4" max="14" width="3.7109375" style="18" customWidth="1"/>
    <col min="15" max="15" width="9.28515625" style="18" customWidth="1"/>
    <col min="16" max="26" width="3.7109375" style="18" customWidth="1"/>
    <col min="27" max="27" width="10" style="18" customWidth="1"/>
    <col min="28" max="38" width="3.7109375" style="18" customWidth="1"/>
    <col min="39" max="39" width="10" style="18" customWidth="1"/>
    <col min="40" max="50" width="3.7109375" style="18" customWidth="1"/>
    <col min="51" max="51" width="9.85546875" style="18" customWidth="1"/>
    <col min="52" max="62" width="3.7109375" style="18" customWidth="1"/>
    <col min="63" max="63" width="9.42578125" style="18" customWidth="1"/>
    <col min="64" max="74" width="3.7109375" style="18" customWidth="1"/>
    <col min="75" max="75" width="10.42578125" style="18" customWidth="1"/>
    <col min="76" max="86" width="4.42578125" style="18" customWidth="1"/>
    <col min="87" max="16384" width="9.140625" style="18"/>
  </cols>
  <sheetData>
    <row r="1" spans="1:86" x14ac:dyDescent="0.25">
      <c r="AI1" s="237" t="s">
        <v>350</v>
      </c>
      <c r="BO1" s="237" t="str">
        <f>AI1</f>
        <v xml:space="preserve">Приложение 4 к протоколу заседания Правления Департамента энергетики </v>
      </c>
      <c r="CH1" s="237" t="str">
        <f>BO1</f>
        <v xml:space="preserve">Приложение 4 к протоколу заседания Правления Департамента энергетики </v>
      </c>
    </row>
    <row r="2" spans="1:86" x14ac:dyDescent="0.25">
      <c r="AI2" s="237" t="s">
        <v>348</v>
      </c>
      <c r="BO2" s="237" t="str">
        <f>AI2</f>
        <v>и тарифов Ивановской области от 26.06.2026 № 21/1</v>
      </c>
      <c r="CH2" s="237" t="str">
        <f>BO2</f>
        <v>и тарифов Ивановской области от 26.06.2026 № 21/1</v>
      </c>
    </row>
    <row r="3" spans="1:86" x14ac:dyDescent="0.25">
      <c r="AI3" s="237" t="s">
        <v>341</v>
      </c>
      <c r="BO3" s="237" t="s">
        <v>341</v>
      </c>
      <c r="CH3" s="237" t="s">
        <v>341</v>
      </c>
    </row>
    <row r="4" spans="1:86" ht="15" customHeight="1" x14ac:dyDescent="0.25">
      <c r="A4" s="281" t="s">
        <v>136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137"/>
      <c r="AK4" s="137"/>
      <c r="AL4" s="138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8"/>
    </row>
    <row r="5" spans="1:86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</row>
    <row r="6" spans="1:86" s="12" customFormat="1" ht="15.75" customHeight="1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114"/>
      <c r="AK6" s="114"/>
      <c r="AL6" s="114"/>
      <c r="AM6" s="114"/>
      <c r="AN6" s="114"/>
      <c r="AO6" s="114"/>
      <c r="AP6" s="114"/>
    </row>
    <row r="7" spans="1:86" s="12" customFormat="1" x14ac:dyDescent="0.25">
      <c r="A7" s="282" t="str">
        <f>'№1 ИП-ТС'!A8:B8</f>
        <v>ООО "Тейковская котельная"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33"/>
      <c r="AK7" s="233"/>
      <c r="AL7" s="233"/>
      <c r="AM7" s="233"/>
      <c r="AN7" s="233"/>
      <c r="AO7" s="233"/>
      <c r="AP7" s="233"/>
    </row>
    <row r="8" spans="1:86" s="12" customFormat="1" x14ac:dyDescent="0.25">
      <c r="A8" s="283" t="s">
        <v>118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34"/>
      <c r="AK8" s="234"/>
      <c r="AL8" s="234"/>
      <c r="AM8" s="234"/>
      <c r="AN8" s="234"/>
      <c r="AO8" s="234"/>
      <c r="AP8" s="234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</row>
    <row r="9" spans="1:86" x14ac:dyDescent="0.25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</row>
    <row r="10" spans="1:86" ht="15" customHeight="1" x14ac:dyDescent="0.25">
      <c r="A10" s="284" t="s">
        <v>12</v>
      </c>
      <c r="B10" s="275" t="s">
        <v>137</v>
      </c>
      <c r="C10" s="279" t="s">
        <v>194</v>
      </c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 t="s">
        <v>195</v>
      </c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 t="s">
        <v>195</v>
      </c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  <c r="CH10" s="279"/>
    </row>
    <row r="11" spans="1:86" ht="15" customHeight="1" x14ac:dyDescent="0.25">
      <c r="A11" s="284"/>
      <c r="B11" s="275"/>
      <c r="C11" s="277" t="s">
        <v>138</v>
      </c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 t="s">
        <v>196</v>
      </c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 t="s">
        <v>197</v>
      </c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 t="s">
        <v>198</v>
      </c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8" t="s">
        <v>199</v>
      </c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7" t="s">
        <v>200</v>
      </c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8" t="s">
        <v>201</v>
      </c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</row>
    <row r="12" spans="1:86" x14ac:dyDescent="0.25">
      <c r="A12" s="284"/>
      <c r="B12" s="275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</row>
    <row r="13" spans="1:86" ht="15" customHeight="1" x14ac:dyDescent="0.25">
      <c r="A13" s="284"/>
      <c r="B13" s="275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</row>
    <row r="14" spans="1:86" ht="15" customHeight="1" x14ac:dyDescent="0.25">
      <c r="A14" s="284"/>
      <c r="B14" s="275"/>
      <c r="C14" s="275" t="s">
        <v>139</v>
      </c>
      <c r="D14" s="275" t="s">
        <v>140</v>
      </c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 t="s">
        <v>139</v>
      </c>
      <c r="P14" s="275" t="s">
        <v>140</v>
      </c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 t="s">
        <v>139</v>
      </c>
      <c r="AB14" s="275" t="s">
        <v>140</v>
      </c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 t="s">
        <v>139</v>
      </c>
      <c r="AN14" s="275" t="s">
        <v>140</v>
      </c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 t="s">
        <v>139</v>
      </c>
      <c r="AZ14" s="279" t="s">
        <v>140</v>
      </c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5" t="s">
        <v>139</v>
      </c>
      <c r="BL14" s="275" t="str">
        <f>AZ14</f>
        <v>Плановое значение</v>
      </c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 t="s">
        <v>139</v>
      </c>
      <c r="BX14" s="279" t="s">
        <v>140</v>
      </c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</row>
    <row r="15" spans="1:86" s="139" customFormat="1" ht="52.5" customHeight="1" x14ac:dyDescent="0.25">
      <c r="A15" s="284"/>
      <c r="B15" s="275"/>
      <c r="C15" s="275"/>
      <c r="D15" s="22">
        <v>2027</v>
      </c>
      <c r="E15" s="22">
        <f>D15+1</f>
        <v>2028</v>
      </c>
      <c r="F15" s="22">
        <f>E15+1</f>
        <v>2029</v>
      </c>
      <c r="G15" s="22">
        <f t="shared" ref="G15:M15" si="0">F15+1</f>
        <v>2030</v>
      </c>
      <c r="H15" s="22">
        <f t="shared" si="0"/>
        <v>2031</v>
      </c>
      <c r="I15" s="22">
        <f t="shared" si="0"/>
        <v>2032</v>
      </c>
      <c r="J15" s="22">
        <f t="shared" si="0"/>
        <v>2033</v>
      </c>
      <c r="K15" s="22">
        <f t="shared" si="0"/>
        <v>2034</v>
      </c>
      <c r="L15" s="22">
        <f t="shared" si="0"/>
        <v>2035</v>
      </c>
      <c r="M15" s="22">
        <f t="shared" si="0"/>
        <v>2036</v>
      </c>
      <c r="N15" s="22" t="s">
        <v>301</v>
      </c>
      <c r="O15" s="275"/>
      <c r="P15" s="22">
        <f>D15</f>
        <v>2027</v>
      </c>
      <c r="Q15" s="22">
        <f>E15</f>
        <v>2028</v>
      </c>
      <c r="R15" s="22">
        <f t="shared" ref="R15:Z15" si="1">F15</f>
        <v>2029</v>
      </c>
      <c r="S15" s="22">
        <f t="shared" si="1"/>
        <v>2030</v>
      </c>
      <c r="T15" s="22">
        <f t="shared" si="1"/>
        <v>2031</v>
      </c>
      <c r="U15" s="22">
        <f t="shared" si="1"/>
        <v>2032</v>
      </c>
      <c r="V15" s="22">
        <f t="shared" si="1"/>
        <v>2033</v>
      </c>
      <c r="W15" s="22">
        <f t="shared" si="1"/>
        <v>2034</v>
      </c>
      <c r="X15" s="22">
        <f t="shared" si="1"/>
        <v>2035</v>
      </c>
      <c r="Y15" s="22">
        <f t="shared" si="1"/>
        <v>2036</v>
      </c>
      <c r="Z15" s="22" t="str">
        <f t="shared" si="1"/>
        <v>2037-2039</v>
      </c>
      <c r="AA15" s="275"/>
      <c r="AB15" s="22">
        <f t="shared" ref="AB15:AL15" si="2">P15</f>
        <v>2027</v>
      </c>
      <c r="AC15" s="22">
        <f t="shared" si="2"/>
        <v>2028</v>
      </c>
      <c r="AD15" s="22">
        <f t="shared" si="2"/>
        <v>2029</v>
      </c>
      <c r="AE15" s="22">
        <f t="shared" si="2"/>
        <v>2030</v>
      </c>
      <c r="AF15" s="22">
        <f t="shared" si="2"/>
        <v>2031</v>
      </c>
      <c r="AG15" s="22">
        <f t="shared" si="2"/>
        <v>2032</v>
      </c>
      <c r="AH15" s="22">
        <f t="shared" si="2"/>
        <v>2033</v>
      </c>
      <c r="AI15" s="22">
        <f t="shared" si="2"/>
        <v>2034</v>
      </c>
      <c r="AJ15" s="22">
        <f t="shared" si="2"/>
        <v>2035</v>
      </c>
      <c r="AK15" s="22">
        <f t="shared" si="2"/>
        <v>2036</v>
      </c>
      <c r="AL15" s="22" t="str">
        <f t="shared" si="2"/>
        <v>2037-2039</v>
      </c>
      <c r="AM15" s="275"/>
      <c r="AN15" s="22">
        <f t="shared" ref="AN15:AX15" si="3">AB15</f>
        <v>2027</v>
      </c>
      <c r="AO15" s="22">
        <f t="shared" si="3"/>
        <v>2028</v>
      </c>
      <c r="AP15" s="22">
        <f t="shared" si="3"/>
        <v>2029</v>
      </c>
      <c r="AQ15" s="22">
        <f t="shared" si="3"/>
        <v>2030</v>
      </c>
      <c r="AR15" s="22">
        <f t="shared" si="3"/>
        <v>2031</v>
      </c>
      <c r="AS15" s="22">
        <f t="shared" si="3"/>
        <v>2032</v>
      </c>
      <c r="AT15" s="22">
        <f t="shared" si="3"/>
        <v>2033</v>
      </c>
      <c r="AU15" s="22">
        <f t="shared" si="3"/>
        <v>2034</v>
      </c>
      <c r="AV15" s="22">
        <f t="shared" si="3"/>
        <v>2035</v>
      </c>
      <c r="AW15" s="22">
        <f t="shared" si="3"/>
        <v>2036</v>
      </c>
      <c r="AX15" s="22" t="str">
        <f t="shared" si="3"/>
        <v>2037-2039</v>
      </c>
      <c r="AY15" s="275"/>
      <c r="AZ15" s="22">
        <f t="shared" ref="AZ15:BJ15" si="4">AN15</f>
        <v>2027</v>
      </c>
      <c r="BA15" s="22">
        <f t="shared" si="4"/>
        <v>2028</v>
      </c>
      <c r="BB15" s="22">
        <f t="shared" si="4"/>
        <v>2029</v>
      </c>
      <c r="BC15" s="22">
        <f t="shared" si="4"/>
        <v>2030</v>
      </c>
      <c r="BD15" s="22">
        <f t="shared" si="4"/>
        <v>2031</v>
      </c>
      <c r="BE15" s="22">
        <f t="shared" si="4"/>
        <v>2032</v>
      </c>
      <c r="BF15" s="22">
        <f t="shared" si="4"/>
        <v>2033</v>
      </c>
      <c r="BG15" s="22">
        <f t="shared" si="4"/>
        <v>2034</v>
      </c>
      <c r="BH15" s="22">
        <f t="shared" si="4"/>
        <v>2035</v>
      </c>
      <c r="BI15" s="22">
        <f t="shared" si="4"/>
        <v>2036</v>
      </c>
      <c r="BJ15" s="22" t="str">
        <f t="shared" si="4"/>
        <v>2037-2039</v>
      </c>
      <c r="BK15" s="275"/>
      <c r="BL15" s="22">
        <f>AZ15</f>
        <v>2027</v>
      </c>
      <c r="BM15" s="22">
        <f t="shared" ref="BM15:BV15" si="5">BA15</f>
        <v>2028</v>
      </c>
      <c r="BN15" s="22">
        <f t="shared" si="5"/>
        <v>2029</v>
      </c>
      <c r="BO15" s="22">
        <f t="shared" si="5"/>
        <v>2030</v>
      </c>
      <c r="BP15" s="22">
        <f t="shared" si="5"/>
        <v>2031</v>
      </c>
      <c r="BQ15" s="22">
        <f t="shared" si="5"/>
        <v>2032</v>
      </c>
      <c r="BR15" s="22">
        <f t="shared" si="5"/>
        <v>2033</v>
      </c>
      <c r="BS15" s="22">
        <f t="shared" si="5"/>
        <v>2034</v>
      </c>
      <c r="BT15" s="22">
        <f t="shared" si="5"/>
        <v>2035</v>
      </c>
      <c r="BU15" s="22">
        <f t="shared" si="5"/>
        <v>2036</v>
      </c>
      <c r="BV15" s="22" t="str">
        <f t="shared" si="5"/>
        <v>2037-2039</v>
      </c>
      <c r="BW15" s="275"/>
      <c r="BX15" s="22">
        <f t="shared" ref="BX15:CH15" si="6">BL15</f>
        <v>2027</v>
      </c>
      <c r="BY15" s="22">
        <f t="shared" si="6"/>
        <v>2028</v>
      </c>
      <c r="BZ15" s="22">
        <f t="shared" si="6"/>
        <v>2029</v>
      </c>
      <c r="CA15" s="22">
        <f t="shared" si="6"/>
        <v>2030</v>
      </c>
      <c r="CB15" s="22">
        <f t="shared" si="6"/>
        <v>2031</v>
      </c>
      <c r="CC15" s="22">
        <f t="shared" si="6"/>
        <v>2032</v>
      </c>
      <c r="CD15" s="22">
        <f t="shared" si="6"/>
        <v>2033</v>
      </c>
      <c r="CE15" s="22">
        <f t="shared" si="6"/>
        <v>2034</v>
      </c>
      <c r="CF15" s="22">
        <f t="shared" si="6"/>
        <v>2035</v>
      </c>
      <c r="CG15" s="22">
        <f t="shared" si="6"/>
        <v>2036</v>
      </c>
      <c r="CH15" s="22" t="str">
        <f t="shared" si="6"/>
        <v>2037-2039</v>
      </c>
    </row>
    <row r="16" spans="1:86" ht="18.75" customHeight="1" x14ac:dyDescent="0.25">
      <c r="A16" s="23">
        <v>1</v>
      </c>
      <c r="B16" s="23">
        <f t="shared" ref="B16:BM16" si="7">A16+1</f>
        <v>2</v>
      </c>
      <c r="C16" s="23">
        <f t="shared" si="7"/>
        <v>3</v>
      </c>
      <c r="D16" s="23">
        <f t="shared" si="7"/>
        <v>4</v>
      </c>
      <c r="E16" s="23">
        <f t="shared" si="7"/>
        <v>5</v>
      </c>
      <c r="F16" s="23">
        <f>E16+1</f>
        <v>6</v>
      </c>
      <c r="G16" s="23">
        <f t="shared" si="7"/>
        <v>7</v>
      </c>
      <c r="H16" s="23">
        <f t="shared" si="7"/>
        <v>8</v>
      </c>
      <c r="I16" s="23">
        <f t="shared" si="7"/>
        <v>9</v>
      </c>
      <c r="J16" s="23">
        <f t="shared" si="7"/>
        <v>10</v>
      </c>
      <c r="K16" s="23">
        <f t="shared" si="7"/>
        <v>11</v>
      </c>
      <c r="L16" s="23">
        <f t="shared" si="7"/>
        <v>12</v>
      </c>
      <c r="M16" s="23">
        <f t="shared" si="7"/>
        <v>13</v>
      </c>
      <c r="N16" s="23">
        <f t="shared" si="7"/>
        <v>14</v>
      </c>
      <c r="O16" s="23">
        <f t="shared" si="7"/>
        <v>15</v>
      </c>
      <c r="P16" s="23">
        <f t="shared" si="7"/>
        <v>16</v>
      </c>
      <c r="Q16" s="23">
        <f t="shared" si="7"/>
        <v>17</v>
      </c>
      <c r="R16" s="23">
        <f t="shared" si="7"/>
        <v>18</v>
      </c>
      <c r="S16" s="23">
        <f t="shared" si="7"/>
        <v>19</v>
      </c>
      <c r="T16" s="23">
        <f t="shared" si="7"/>
        <v>20</v>
      </c>
      <c r="U16" s="23">
        <f t="shared" si="7"/>
        <v>21</v>
      </c>
      <c r="V16" s="23">
        <f t="shared" si="7"/>
        <v>22</v>
      </c>
      <c r="W16" s="23">
        <f t="shared" si="7"/>
        <v>23</v>
      </c>
      <c r="X16" s="23">
        <f t="shared" si="7"/>
        <v>24</v>
      </c>
      <c r="Y16" s="23">
        <f t="shared" si="7"/>
        <v>25</v>
      </c>
      <c r="Z16" s="23">
        <f t="shared" si="7"/>
        <v>26</v>
      </c>
      <c r="AA16" s="23">
        <f t="shared" si="7"/>
        <v>27</v>
      </c>
      <c r="AB16" s="23">
        <f t="shared" si="7"/>
        <v>28</v>
      </c>
      <c r="AC16" s="23">
        <f t="shared" si="7"/>
        <v>29</v>
      </c>
      <c r="AD16" s="23">
        <f t="shared" si="7"/>
        <v>30</v>
      </c>
      <c r="AE16" s="23">
        <f t="shared" si="7"/>
        <v>31</v>
      </c>
      <c r="AF16" s="23">
        <f t="shared" si="7"/>
        <v>32</v>
      </c>
      <c r="AG16" s="23">
        <f t="shared" si="7"/>
        <v>33</v>
      </c>
      <c r="AH16" s="23">
        <f t="shared" si="7"/>
        <v>34</v>
      </c>
      <c r="AI16" s="23">
        <f t="shared" si="7"/>
        <v>35</v>
      </c>
      <c r="AJ16" s="23">
        <f t="shared" si="7"/>
        <v>36</v>
      </c>
      <c r="AK16" s="23">
        <f t="shared" si="7"/>
        <v>37</v>
      </c>
      <c r="AL16" s="23">
        <f t="shared" si="7"/>
        <v>38</v>
      </c>
      <c r="AM16" s="23">
        <f t="shared" si="7"/>
        <v>39</v>
      </c>
      <c r="AN16" s="23">
        <f t="shared" si="7"/>
        <v>40</v>
      </c>
      <c r="AO16" s="23">
        <f t="shared" si="7"/>
        <v>41</v>
      </c>
      <c r="AP16" s="23">
        <f t="shared" si="7"/>
        <v>42</v>
      </c>
      <c r="AQ16" s="23">
        <f t="shared" si="7"/>
        <v>43</v>
      </c>
      <c r="AR16" s="23">
        <f t="shared" si="7"/>
        <v>44</v>
      </c>
      <c r="AS16" s="23">
        <f t="shared" si="7"/>
        <v>45</v>
      </c>
      <c r="AT16" s="23">
        <f t="shared" si="7"/>
        <v>46</v>
      </c>
      <c r="AU16" s="23">
        <f t="shared" si="7"/>
        <v>47</v>
      </c>
      <c r="AV16" s="23">
        <f t="shared" si="7"/>
        <v>48</v>
      </c>
      <c r="AW16" s="23">
        <f t="shared" si="7"/>
        <v>49</v>
      </c>
      <c r="AX16" s="23">
        <f t="shared" si="7"/>
        <v>50</v>
      </c>
      <c r="AY16" s="23">
        <f t="shared" si="7"/>
        <v>51</v>
      </c>
      <c r="AZ16" s="23">
        <f t="shared" si="7"/>
        <v>52</v>
      </c>
      <c r="BA16" s="23">
        <f t="shared" si="7"/>
        <v>53</v>
      </c>
      <c r="BB16" s="23">
        <f t="shared" si="7"/>
        <v>54</v>
      </c>
      <c r="BC16" s="23">
        <f t="shared" si="7"/>
        <v>55</v>
      </c>
      <c r="BD16" s="23">
        <f t="shared" si="7"/>
        <v>56</v>
      </c>
      <c r="BE16" s="23">
        <f t="shared" si="7"/>
        <v>57</v>
      </c>
      <c r="BF16" s="23">
        <f t="shared" si="7"/>
        <v>58</v>
      </c>
      <c r="BG16" s="23">
        <f t="shared" si="7"/>
        <v>59</v>
      </c>
      <c r="BH16" s="23">
        <f t="shared" si="7"/>
        <v>60</v>
      </c>
      <c r="BI16" s="23">
        <f t="shared" si="7"/>
        <v>61</v>
      </c>
      <c r="BJ16" s="23">
        <f t="shared" si="7"/>
        <v>62</v>
      </c>
      <c r="BK16" s="23">
        <f t="shared" si="7"/>
        <v>63</v>
      </c>
      <c r="BL16" s="23">
        <f t="shared" si="7"/>
        <v>64</v>
      </c>
      <c r="BM16" s="23">
        <f t="shared" si="7"/>
        <v>65</v>
      </c>
      <c r="BN16" s="23">
        <f t="shared" ref="BN16:CH16" si="8">BM16+1</f>
        <v>66</v>
      </c>
      <c r="BO16" s="23">
        <f t="shared" si="8"/>
        <v>67</v>
      </c>
      <c r="BP16" s="23">
        <f t="shared" si="8"/>
        <v>68</v>
      </c>
      <c r="BQ16" s="23">
        <f t="shared" si="8"/>
        <v>69</v>
      </c>
      <c r="BR16" s="23">
        <f t="shared" si="8"/>
        <v>70</v>
      </c>
      <c r="BS16" s="23">
        <f t="shared" si="8"/>
        <v>71</v>
      </c>
      <c r="BT16" s="23">
        <f t="shared" si="8"/>
        <v>72</v>
      </c>
      <c r="BU16" s="23">
        <f t="shared" si="8"/>
        <v>73</v>
      </c>
      <c r="BV16" s="23">
        <f t="shared" si="8"/>
        <v>74</v>
      </c>
      <c r="BW16" s="23">
        <f t="shared" si="8"/>
        <v>75</v>
      </c>
      <c r="BX16" s="23">
        <f t="shared" si="8"/>
        <v>76</v>
      </c>
      <c r="BY16" s="23">
        <f t="shared" si="8"/>
        <v>77</v>
      </c>
      <c r="BZ16" s="23">
        <f t="shared" si="8"/>
        <v>78</v>
      </c>
      <c r="CA16" s="23">
        <f t="shared" si="8"/>
        <v>79</v>
      </c>
      <c r="CB16" s="23">
        <f t="shared" si="8"/>
        <v>80</v>
      </c>
      <c r="CC16" s="23">
        <f t="shared" si="8"/>
        <v>81</v>
      </c>
      <c r="CD16" s="23">
        <f t="shared" si="8"/>
        <v>82</v>
      </c>
      <c r="CE16" s="23">
        <f t="shared" si="8"/>
        <v>83</v>
      </c>
      <c r="CF16" s="23">
        <f t="shared" si="8"/>
        <v>84</v>
      </c>
      <c r="CG16" s="23">
        <f t="shared" si="8"/>
        <v>85</v>
      </c>
      <c r="CH16" s="23">
        <f t="shared" si="8"/>
        <v>86</v>
      </c>
    </row>
    <row r="17" spans="1:86" ht="42.75" customHeight="1" x14ac:dyDescent="0.25">
      <c r="A17" s="23" t="s">
        <v>1</v>
      </c>
      <c r="B17" s="180" t="s">
        <v>312</v>
      </c>
      <c r="C17" s="24">
        <v>0</v>
      </c>
      <c r="D17" s="24">
        <v>0</v>
      </c>
      <c r="E17" s="24">
        <f t="shared" ref="E17:N17" si="9">D17</f>
        <v>0</v>
      </c>
      <c r="F17" s="24">
        <f t="shared" si="9"/>
        <v>0</v>
      </c>
      <c r="G17" s="24">
        <f t="shared" si="9"/>
        <v>0</v>
      </c>
      <c r="H17" s="24">
        <f t="shared" si="9"/>
        <v>0</v>
      </c>
      <c r="I17" s="24">
        <f t="shared" si="9"/>
        <v>0</v>
      </c>
      <c r="J17" s="24">
        <f t="shared" si="9"/>
        <v>0</v>
      </c>
      <c r="K17" s="24">
        <f t="shared" si="9"/>
        <v>0</v>
      </c>
      <c r="L17" s="24">
        <f t="shared" si="9"/>
        <v>0</v>
      </c>
      <c r="M17" s="24">
        <f t="shared" si="9"/>
        <v>0</v>
      </c>
      <c r="N17" s="24">
        <f t="shared" si="9"/>
        <v>0</v>
      </c>
      <c r="O17" s="24" t="s">
        <v>2</v>
      </c>
      <c r="P17" s="24" t="s">
        <v>2</v>
      </c>
      <c r="Q17" s="24" t="s">
        <v>2</v>
      </c>
      <c r="R17" s="24" t="s">
        <v>2</v>
      </c>
      <c r="S17" s="24" t="s">
        <v>2</v>
      </c>
      <c r="T17" s="24" t="s">
        <v>2</v>
      </c>
      <c r="U17" s="24" t="s">
        <v>2</v>
      </c>
      <c r="V17" s="24" t="s">
        <v>2</v>
      </c>
      <c r="W17" s="24" t="s">
        <v>2</v>
      </c>
      <c r="X17" s="24" t="s">
        <v>2</v>
      </c>
      <c r="Y17" s="24" t="s">
        <v>2</v>
      </c>
      <c r="Z17" s="24" t="s">
        <v>2</v>
      </c>
      <c r="AA17" s="24" t="s">
        <v>2</v>
      </c>
      <c r="AB17" s="24" t="s">
        <v>2</v>
      </c>
      <c r="AC17" s="24" t="s">
        <v>2</v>
      </c>
      <c r="AD17" s="24" t="s">
        <v>2</v>
      </c>
      <c r="AE17" s="24" t="s">
        <v>2</v>
      </c>
      <c r="AF17" s="24" t="s">
        <v>2</v>
      </c>
      <c r="AG17" s="24" t="s">
        <v>2</v>
      </c>
      <c r="AH17" s="24" t="s">
        <v>2</v>
      </c>
      <c r="AI17" s="24" t="s">
        <v>2</v>
      </c>
      <c r="AJ17" s="24" t="s">
        <v>2</v>
      </c>
      <c r="AK17" s="24" t="s">
        <v>2</v>
      </c>
      <c r="AL17" s="24" t="s">
        <v>2</v>
      </c>
      <c r="AM17" s="24">
        <f>BK17/(132.5*3)</f>
        <v>6.6201509433962258</v>
      </c>
      <c r="AN17" s="24">
        <f t="shared" ref="AN17:BJ17" si="10">BL17/(132.5*3)</f>
        <v>6.6201509433962258</v>
      </c>
      <c r="AO17" s="24">
        <f t="shared" si="10"/>
        <v>5.3884779874213837</v>
      </c>
      <c r="AP17" s="24">
        <f t="shared" si="10"/>
        <v>4.1568050314465408</v>
      </c>
      <c r="AQ17" s="24">
        <f t="shared" si="10"/>
        <v>2.9251320754716983</v>
      </c>
      <c r="AR17" s="24">
        <f t="shared" si="10"/>
        <v>2.9251320754716983</v>
      </c>
      <c r="AS17" s="24">
        <f t="shared" si="10"/>
        <v>2.9251320754716983</v>
      </c>
      <c r="AT17" s="24">
        <f t="shared" si="10"/>
        <v>2.9251320754716983</v>
      </c>
      <c r="AU17" s="24">
        <f t="shared" si="10"/>
        <v>2.9251320754716983</v>
      </c>
      <c r="AV17" s="24">
        <f t="shared" si="10"/>
        <v>2.9251320754716983</v>
      </c>
      <c r="AW17" s="24">
        <f t="shared" si="10"/>
        <v>2.9251320754716983</v>
      </c>
      <c r="AX17" s="24">
        <f t="shared" si="10"/>
        <v>2.9251320754716983</v>
      </c>
      <c r="AY17" s="24">
        <f t="shared" si="10"/>
        <v>8.376772438450926E-2</v>
      </c>
      <c r="AZ17" s="24">
        <f t="shared" si="10"/>
        <v>8.376772438450926E-2</v>
      </c>
      <c r="BA17" s="24">
        <f t="shared" si="10"/>
        <v>8.376772438450926E-2</v>
      </c>
      <c r="BB17" s="24">
        <f t="shared" si="10"/>
        <v>8.376772438450926E-2</v>
      </c>
      <c r="BC17" s="24">
        <f t="shared" si="10"/>
        <v>8.376772438450926E-2</v>
      </c>
      <c r="BD17" s="24">
        <f t="shared" si="10"/>
        <v>8.376772438450926E-2</v>
      </c>
      <c r="BE17" s="24">
        <f t="shared" si="10"/>
        <v>8.376772438450926E-2</v>
      </c>
      <c r="BF17" s="24">
        <f t="shared" si="10"/>
        <v>8.376772438450926E-2</v>
      </c>
      <c r="BG17" s="24">
        <f t="shared" si="10"/>
        <v>8.376772438450926E-2</v>
      </c>
      <c r="BH17" s="24">
        <f t="shared" si="10"/>
        <v>8.376772438450926E-2</v>
      </c>
      <c r="BI17" s="24">
        <f t="shared" si="10"/>
        <v>8.376772438450926E-2</v>
      </c>
      <c r="BJ17" s="24">
        <f t="shared" si="10"/>
        <v>8.376772438450926E-2</v>
      </c>
      <c r="BK17" s="24">
        <f>'№3 ИП-ТС'!E20</f>
        <v>2631.5099999999998</v>
      </c>
      <c r="BL17" s="24">
        <f>'№3 ИП-ТС'!F20</f>
        <v>2631.5099999999998</v>
      </c>
      <c r="BM17" s="24">
        <f>'№3 ИП-ТС'!G20</f>
        <v>2141.92</v>
      </c>
      <c r="BN17" s="24">
        <f>'№3 ИП-ТС'!H20</f>
        <v>1652.33</v>
      </c>
      <c r="BO17" s="24">
        <f>'№3 ИП-ТС'!I20</f>
        <v>1162.74</v>
      </c>
      <c r="BP17" s="24">
        <f>'№3 ИП-ТС'!J20</f>
        <v>1162.74</v>
      </c>
      <c r="BQ17" s="24">
        <f>'№3 ИП-ТС'!K20</f>
        <v>1162.74</v>
      </c>
      <c r="BR17" s="24">
        <f>'№3 ИП-ТС'!L20</f>
        <v>1162.74</v>
      </c>
      <c r="BS17" s="24">
        <f>'№3 ИП-ТС'!M20</f>
        <v>1162.74</v>
      </c>
      <c r="BT17" s="24">
        <f>'№3 ИП-ТС'!N20</f>
        <v>1162.74</v>
      </c>
      <c r="BU17" s="24">
        <f>'№3 ИП-ТС'!O20</f>
        <v>1162.74</v>
      </c>
      <c r="BV17" s="24">
        <f>'№3 ИП-ТС'!P20</f>
        <v>1162.74</v>
      </c>
      <c r="BW17" s="24">
        <f>'№3 ИП-ТС'!E26</f>
        <v>33.297670442842431</v>
      </c>
      <c r="BX17" s="24">
        <f>'№3 ИП-ТС'!F26</f>
        <v>33.297670442842431</v>
      </c>
      <c r="BY17" s="24">
        <f>'№3 ИП-ТС'!G26</f>
        <v>33.297670442842431</v>
      </c>
      <c r="BZ17" s="24">
        <f>'№3 ИП-ТС'!H26</f>
        <v>33.297670442842431</v>
      </c>
      <c r="CA17" s="24">
        <f>'№3 ИП-ТС'!I26</f>
        <v>33.297670442842431</v>
      </c>
      <c r="CB17" s="24">
        <f>'№3 ИП-ТС'!J26</f>
        <v>33.297670442842431</v>
      </c>
      <c r="CC17" s="24">
        <f>'№3 ИП-ТС'!K26</f>
        <v>33.297670442842431</v>
      </c>
      <c r="CD17" s="24">
        <f>'№3 ИП-ТС'!L26</f>
        <v>33.297670442842431</v>
      </c>
      <c r="CE17" s="24">
        <f>'№3 ИП-ТС'!M26</f>
        <v>33.297670442842431</v>
      </c>
      <c r="CF17" s="24">
        <f>'№3 ИП-ТС'!N26</f>
        <v>33.297670442842431</v>
      </c>
      <c r="CG17" s="24">
        <f>'№3 ИП-ТС'!O26</f>
        <v>33.297670442842431</v>
      </c>
      <c r="CH17" s="24">
        <f>'№3 ИП-ТС'!P26</f>
        <v>33.297670442842431</v>
      </c>
    </row>
    <row r="18" spans="1:86" ht="43.5" customHeight="1" x14ac:dyDescent="0.25">
      <c r="A18" s="23" t="s">
        <v>218</v>
      </c>
      <c r="B18" s="180" t="str">
        <f>'№3 ИП-ТС'!B22</f>
        <v>Паропровод участок №1</v>
      </c>
      <c r="C18" s="24">
        <v>0</v>
      </c>
      <c r="D18" s="24">
        <v>0</v>
      </c>
      <c r="E18" s="24">
        <f t="shared" ref="E18:N18" si="11">D18</f>
        <v>0</v>
      </c>
      <c r="F18" s="24">
        <f t="shared" si="11"/>
        <v>0</v>
      </c>
      <c r="G18" s="24">
        <f t="shared" si="11"/>
        <v>0</v>
      </c>
      <c r="H18" s="24">
        <f t="shared" si="11"/>
        <v>0</v>
      </c>
      <c r="I18" s="24">
        <f t="shared" si="11"/>
        <v>0</v>
      </c>
      <c r="J18" s="24">
        <f t="shared" si="11"/>
        <v>0</v>
      </c>
      <c r="K18" s="24">
        <f t="shared" si="11"/>
        <v>0</v>
      </c>
      <c r="L18" s="24">
        <f t="shared" si="11"/>
        <v>0</v>
      </c>
      <c r="M18" s="24">
        <f t="shared" si="11"/>
        <v>0</v>
      </c>
      <c r="N18" s="24">
        <f t="shared" si="11"/>
        <v>0</v>
      </c>
      <c r="O18" s="24" t="s">
        <v>2</v>
      </c>
      <c r="P18" s="24" t="s">
        <v>2</v>
      </c>
      <c r="Q18" s="24" t="s">
        <v>2</v>
      </c>
      <c r="R18" s="24" t="s">
        <v>2</v>
      </c>
      <c r="S18" s="24" t="s">
        <v>2</v>
      </c>
      <c r="T18" s="24" t="s">
        <v>2</v>
      </c>
      <c r="U18" s="24" t="s">
        <v>2</v>
      </c>
      <c r="V18" s="24" t="s">
        <v>2</v>
      </c>
      <c r="W18" s="24" t="s">
        <v>2</v>
      </c>
      <c r="X18" s="24" t="s">
        <v>2</v>
      </c>
      <c r="Y18" s="24" t="s">
        <v>2</v>
      </c>
      <c r="Z18" s="24" t="s">
        <v>2</v>
      </c>
      <c r="AA18" s="24" t="s">
        <v>2</v>
      </c>
      <c r="AB18" s="24" t="s">
        <v>2</v>
      </c>
      <c r="AC18" s="24" t="s">
        <v>2</v>
      </c>
      <c r="AD18" s="24" t="s">
        <v>2</v>
      </c>
      <c r="AE18" s="24" t="s">
        <v>2</v>
      </c>
      <c r="AF18" s="24" t="s">
        <v>2</v>
      </c>
      <c r="AG18" s="24" t="s">
        <v>2</v>
      </c>
      <c r="AH18" s="24" t="s">
        <v>2</v>
      </c>
      <c r="AI18" s="24" t="s">
        <v>2</v>
      </c>
      <c r="AJ18" s="24" t="s">
        <v>2</v>
      </c>
      <c r="AK18" s="24" t="s">
        <v>2</v>
      </c>
      <c r="AL18" s="24" t="s">
        <v>2</v>
      </c>
      <c r="AM18" s="24">
        <f t="shared" ref="AM18:AN20" si="12">BK18/132.5</f>
        <v>6.6201509433962258</v>
      </c>
      <c r="AN18" s="24">
        <f t="shared" si="12"/>
        <v>6.6201509433962258</v>
      </c>
      <c r="AO18" s="24">
        <f t="shared" ref="AO18:AX20" si="13">BM18/132.5</f>
        <v>2.9251320754716978</v>
      </c>
      <c r="AP18" s="24">
        <f t="shared" si="13"/>
        <v>2.9251320754716978</v>
      </c>
      <c r="AQ18" s="24">
        <f t="shared" si="13"/>
        <v>2.9251320754716978</v>
      </c>
      <c r="AR18" s="24">
        <f t="shared" si="13"/>
        <v>2.9251320754716978</v>
      </c>
      <c r="AS18" s="24">
        <f t="shared" si="13"/>
        <v>2.9251320754716978</v>
      </c>
      <c r="AT18" s="24">
        <f t="shared" si="13"/>
        <v>2.9251320754716978</v>
      </c>
      <c r="AU18" s="24">
        <f t="shared" si="13"/>
        <v>2.9251320754716978</v>
      </c>
      <c r="AV18" s="24">
        <f t="shared" si="13"/>
        <v>2.9251320754716978</v>
      </c>
      <c r="AW18" s="24">
        <f t="shared" si="13"/>
        <v>2.9251320754716978</v>
      </c>
      <c r="AX18" s="24">
        <f t="shared" si="13"/>
        <v>2.9251320754716978</v>
      </c>
      <c r="AY18" s="24">
        <f t="shared" ref="AY18:BJ20" si="14">BW18/132.5</f>
        <v>8.3767724384509246E-2</v>
      </c>
      <c r="AZ18" s="24">
        <f t="shared" si="14"/>
        <v>8.3767724384509246E-2</v>
      </c>
      <c r="BA18" s="24">
        <f t="shared" si="14"/>
        <v>8.3767724384509246E-2</v>
      </c>
      <c r="BB18" s="24">
        <f t="shared" si="14"/>
        <v>8.3767724384509246E-2</v>
      </c>
      <c r="BC18" s="24">
        <f t="shared" si="14"/>
        <v>8.3767724384509246E-2</v>
      </c>
      <c r="BD18" s="24">
        <f t="shared" si="14"/>
        <v>8.3767724384509246E-2</v>
      </c>
      <c r="BE18" s="24">
        <f t="shared" si="14"/>
        <v>8.3767724384509246E-2</v>
      </c>
      <c r="BF18" s="24">
        <f t="shared" si="14"/>
        <v>8.3767724384509246E-2</v>
      </c>
      <c r="BG18" s="24">
        <f t="shared" si="14"/>
        <v>8.3767724384509246E-2</v>
      </c>
      <c r="BH18" s="24">
        <f t="shared" si="14"/>
        <v>8.3767724384509246E-2</v>
      </c>
      <c r="BI18" s="24">
        <f t="shared" si="14"/>
        <v>8.3767724384509246E-2</v>
      </c>
      <c r="BJ18" s="24">
        <f t="shared" si="14"/>
        <v>8.3767724384509246E-2</v>
      </c>
      <c r="BK18" s="24">
        <f>'№3 ИП-ТС'!E22</f>
        <v>877.17</v>
      </c>
      <c r="BL18" s="24">
        <f>'№3 ИП-ТС'!F22</f>
        <v>877.17</v>
      </c>
      <c r="BM18" s="24">
        <f>'№3 ИП-ТС'!G22</f>
        <v>387.58</v>
      </c>
      <c r="BN18" s="24">
        <f>'№3 ИП-ТС'!H22</f>
        <v>387.58</v>
      </c>
      <c r="BO18" s="24">
        <f>'№3 ИП-ТС'!I22</f>
        <v>387.58</v>
      </c>
      <c r="BP18" s="24">
        <f>'№3 ИП-ТС'!J22</f>
        <v>387.58</v>
      </c>
      <c r="BQ18" s="24">
        <f>'№3 ИП-ТС'!K22</f>
        <v>387.58</v>
      </c>
      <c r="BR18" s="24">
        <f>'№3 ИП-ТС'!L22</f>
        <v>387.58</v>
      </c>
      <c r="BS18" s="24">
        <f>'№3 ИП-ТС'!M22</f>
        <v>387.58</v>
      </c>
      <c r="BT18" s="24">
        <f>'№3 ИП-ТС'!N22</f>
        <v>387.58</v>
      </c>
      <c r="BU18" s="24">
        <f>'№3 ИП-ТС'!O22</f>
        <v>387.58</v>
      </c>
      <c r="BV18" s="24">
        <f>'№3 ИП-ТС'!P22</f>
        <v>387.58</v>
      </c>
      <c r="BW18" s="24">
        <f>'№3 ИП-ТС'!E27</f>
        <v>11.099223480947476</v>
      </c>
      <c r="BX18" s="24">
        <f>'№3 ИП-ТС'!F27</f>
        <v>11.099223480947476</v>
      </c>
      <c r="BY18" s="24">
        <f>'№3 ИП-ТС'!G27</f>
        <v>11.099223480947476</v>
      </c>
      <c r="BZ18" s="24">
        <f>'№3 ИП-ТС'!H27</f>
        <v>11.099223480947476</v>
      </c>
      <c r="CA18" s="24">
        <f>'№3 ИП-ТС'!I27</f>
        <v>11.099223480947476</v>
      </c>
      <c r="CB18" s="24">
        <f>'№3 ИП-ТС'!J27</f>
        <v>11.099223480947476</v>
      </c>
      <c r="CC18" s="24">
        <f>'№3 ИП-ТС'!K27</f>
        <v>11.099223480947476</v>
      </c>
      <c r="CD18" s="24">
        <f>'№3 ИП-ТС'!L27</f>
        <v>11.099223480947476</v>
      </c>
      <c r="CE18" s="24">
        <f>'№3 ИП-ТС'!M27</f>
        <v>11.099223480947476</v>
      </c>
      <c r="CF18" s="24">
        <f>'№3 ИП-ТС'!N27</f>
        <v>11.099223480947476</v>
      </c>
      <c r="CG18" s="24">
        <f>'№3 ИП-ТС'!O27</f>
        <v>11.099223480947476</v>
      </c>
      <c r="CH18" s="24">
        <f>'№3 ИП-ТС'!P27</f>
        <v>11.099223480947476</v>
      </c>
    </row>
    <row r="19" spans="1:86" ht="50.1" customHeight="1" x14ac:dyDescent="0.25">
      <c r="A19" s="23" t="s">
        <v>226</v>
      </c>
      <c r="B19" s="180" t="str">
        <f>'№3 ИП-ТС'!B23</f>
        <v>Паропровод участок №2</v>
      </c>
      <c r="C19" s="24">
        <v>0</v>
      </c>
      <c r="D19" s="24">
        <v>0</v>
      </c>
      <c r="E19" s="24">
        <f t="shared" ref="E19:N19" si="15">D19</f>
        <v>0</v>
      </c>
      <c r="F19" s="24">
        <f t="shared" si="15"/>
        <v>0</v>
      </c>
      <c r="G19" s="24">
        <f t="shared" si="15"/>
        <v>0</v>
      </c>
      <c r="H19" s="24">
        <f t="shared" si="15"/>
        <v>0</v>
      </c>
      <c r="I19" s="24">
        <f t="shared" si="15"/>
        <v>0</v>
      </c>
      <c r="J19" s="24">
        <f t="shared" si="15"/>
        <v>0</v>
      </c>
      <c r="K19" s="24">
        <f t="shared" si="15"/>
        <v>0</v>
      </c>
      <c r="L19" s="24">
        <f t="shared" si="15"/>
        <v>0</v>
      </c>
      <c r="M19" s="24">
        <f t="shared" si="15"/>
        <v>0</v>
      </c>
      <c r="N19" s="24">
        <f t="shared" si="15"/>
        <v>0</v>
      </c>
      <c r="O19" s="24" t="s">
        <v>2</v>
      </c>
      <c r="P19" s="24" t="s">
        <v>2</v>
      </c>
      <c r="Q19" s="24" t="s">
        <v>2</v>
      </c>
      <c r="R19" s="24" t="s">
        <v>2</v>
      </c>
      <c r="S19" s="24" t="s">
        <v>2</v>
      </c>
      <c r="T19" s="24" t="s">
        <v>2</v>
      </c>
      <c r="U19" s="24" t="s">
        <v>2</v>
      </c>
      <c r="V19" s="24" t="s">
        <v>2</v>
      </c>
      <c r="W19" s="24" t="s">
        <v>2</v>
      </c>
      <c r="X19" s="24" t="s">
        <v>2</v>
      </c>
      <c r="Y19" s="24" t="s">
        <v>2</v>
      </c>
      <c r="Z19" s="24" t="s">
        <v>2</v>
      </c>
      <c r="AA19" s="24" t="s">
        <v>2</v>
      </c>
      <c r="AB19" s="24" t="s">
        <v>2</v>
      </c>
      <c r="AC19" s="24" t="s">
        <v>2</v>
      </c>
      <c r="AD19" s="24" t="s">
        <v>2</v>
      </c>
      <c r="AE19" s="24" t="s">
        <v>2</v>
      </c>
      <c r="AF19" s="24" t="s">
        <v>2</v>
      </c>
      <c r="AG19" s="24" t="s">
        <v>2</v>
      </c>
      <c r="AH19" s="24" t="s">
        <v>2</v>
      </c>
      <c r="AI19" s="24" t="s">
        <v>2</v>
      </c>
      <c r="AJ19" s="24" t="s">
        <v>2</v>
      </c>
      <c r="AK19" s="24" t="s">
        <v>2</v>
      </c>
      <c r="AL19" s="24" t="s">
        <v>2</v>
      </c>
      <c r="AM19" s="24">
        <f t="shared" si="12"/>
        <v>6.6201509433962258</v>
      </c>
      <c r="AN19" s="24">
        <f t="shared" si="12"/>
        <v>6.6201509433962258</v>
      </c>
      <c r="AO19" s="24">
        <f t="shared" si="13"/>
        <v>6.6201509433962258</v>
      </c>
      <c r="AP19" s="24">
        <f t="shared" si="13"/>
        <v>2.9251320754716978</v>
      </c>
      <c r="AQ19" s="24">
        <f t="shared" si="13"/>
        <v>2.9251320754716978</v>
      </c>
      <c r="AR19" s="24">
        <f t="shared" si="13"/>
        <v>2.9251320754716978</v>
      </c>
      <c r="AS19" s="24">
        <f t="shared" si="13"/>
        <v>2.9251320754716978</v>
      </c>
      <c r="AT19" s="24">
        <f t="shared" si="13"/>
        <v>2.9251320754716978</v>
      </c>
      <c r="AU19" s="24">
        <f t="shared" si="13"/>
        <v>2.9251320754716978</v>
      </c>
      <c r="AV19" s="24">
        <f t="shared" si="13"/>
        <v>2.9251320754716978</v>
      </c>
      <c r="AW19" s="24">
        <f t="shared" si="13"/>
        <v>2.9251320754716978</v>
      </c>
      <c r="AX19" s="24">
        <f t="shared" si="13"/>
        <v>2.9251320754716978</v>
      </c>
      <c r="AY19" s="24">
        <f t="shared" si="14"/>
        <v>8.3767724384509246E-2</v>
      </c>
      <c r="AZ19" s="24">
        <f t="shared" si="14"/>
        <v>8.3767724384509246E-2</v>
      </c>
      <c r="BA19" s="24">
        <f t="shared" si="14"/>
        <v>8.3767724384509246E-2</v>
      </c>
      <c r="BB19" s="24">
        <f t="shared" si="14"/>
        <v>8.3767724384509246E-2</v>
      </c>
      <c r="BC19" s="24">
        <f t="shared" si="14"/>
        <v>8.3767724384509246E-2</v>
      </c>
      <c r="BD19" s="24">
        <f t="shared" si="14"/>
        <v>8.3767724384509246E-2</v>
      </c>
      <c r="BE19" s="24">
        <f t="shared" si="14"/>
        <v>8.3767724384509246E-2</v>
      </c>
      <c r="BF19" s="24">
        <f t="shared" si="14"/>
        <v>8.3767724384509246E-2</v>
      </c>
      <c r="BG19" s="24">
        <f t="shared" si="14"/>
        <v>8.3767724384509246E-2</v>
      </c>
      <c r="BH19" s="24">
        <f t="shared" si="14"/>
        <v>8.3767724384509246E-2</v>
      </c>
      <c r="BI19" s="24">
        <f t="shared" si="14"/>
        <v>8.3767724384509246E-2</v>
      </c>
      <c r="BJ19" s="24">
        <f t="shared" si="14"/>
        <v>8.3767724384509246E-2</v>
      </c>
      <c r="BK19" s="24">
        <f>'№3 ИП-ТС'!E23</f>
        <v>877.17</v>
      </c>
      <c r="BL19" s="24">
        <f>'№3 ИП-ТС'!F23</f>
        <v>877.17</v>
      </c>
      <c r="BM19" s="24">
        <f>'№3 ИП-ТС'!G23</f>
        <v>877.17</v>
      </c>
      <c r="BN19" s="24">
        <f>'№3 ИП-ТС'!H23</f>
        <v>387.58</v>
      </c>
      <c r="BO19" s="24">
        <f>'№3 ИП-ТС'!I23</f>
        <v>387.58</v>
      </c>
      <c r="BP19" s="24">
        <f>'№3 ИП-ТС'!J23</f>
        <v>387.58</v>
      </c>
      <c r="BQ19" s="24">
        <f>'№3 ИП-ТС'!K23</f>
        <v>387.58</v>
      </c>
      <c r="BR19" s="24">
        <f>'№3 ИП-ТС'!L23</f>
        <v>387.58</v>
      </c>
      <c r="BS19" s="24">
        <f>'№3 ИП-ТС'!M23</f>
        <v>387.58</v>
      </c>
      <c r="BT19" s="24">
        <f>'№3 ИП-ТС'!N23</f>
        <v>387.58</v>
      </c>
      <c r="BU19" s="24">
        <f>'№3 ИП-ТС'!O23</f>
        <v>387.58</v>
      </c>
      <c r="BV19" s="24">
        <f>'№3 ИП-ТС'!P23</f>
        <v>387.58</v>
      </c>
      <c r="BW19" s="24">
        <f>'№3 ИП-ТС'!E28</f>
        <v>11.099223480947476</v>
      </c>
      <c r="BX19" s="24">
        <f>'№3 ИП-ТС'!F28</f>
        <v>11.099223480947476</v>
      </c>
      <c r="BY19" s="24">
        <f>'№3 ИП-ТС'!G28</f>
        <v>11.099223480947476</v>
      </c>
      <c r="BZ19" s="24">
        <f>'№3 ИП-ТС'!H28</f>
        <v>11.099223480947476</v>
      </c>
      <c r="CA19" s="24">
        <f>'№3 ИП-ТС'!I28</f>
        <v>11.099223480947476</v>
      </c>
      <c r="CB19" s="24">
        <f>'№3 ИП-ТС'!J28</f>
        <v>11.099223480947476</v>
      </c>
      <c r="CC19" s="24">
        <f>'№3 ИП-ТС'!K28</f>
        <v>11.099223480947476</v>
      </c>
      <c r="CD19" s="24">
        <f>'№3 ИП-ТС'!L28</f>
        <v>11.099223480947476</v>
      </c>
      <c r="CE19" s="24">
        <f>'№3 ИП-ТС'!M28</f>
        <v>11.099223480947476</v>
      </c>
      <c r="CF19" s="24">
        <f>'№3 ИП-ТС'!N28</f>
        <v>11.099223480947476</v>
      </c>
      <c r="CG19" s="24">
        <f>'№3 ИП-ТС'!O28</f>
        <v>11.099223480947476</v>
      </c>
      <c r="CH19" s="24">
        <f>'№3 ИП-ТС'!P28</f>
        <v>11.099223480947476</v>
      </c>
    </row>
    <row r="20" spans="1:86" ht="50.1" customHeight="1" x14ac:dyDescent="0.25">
      <c r="A20" s="23" t="s">
        <v>227</v>
      </c>
      <c r="B20" s="180" t="str">
        <f>'№3 ИП-ТС'!B24</f>
        <v>Паропровод участок №3</v>
      </c>
      <c r="C20" s="24">
        <v>0</v>
      </c>
      <c r="D20" s="24">
        <v>0</v>
      </c>
      <c r="E20" s="24">
        <f t="shared" ref="E20:N20" si="16">D20</f>
        <v>0</v>
      </c>
      <c r="F20" s="24">
        <f t="shared" si="16"/>
        <v>0</v>
      </c>
      <c r="G20" s="24">
        <f t="shared" si="16"/>
        <v>0</v>
      </c>
      <c r="H20" s="24">
        <f t="shared" si="16"/>
        <v>0</v>
      </c>
      <c r="I20" s="24">
        <f t="shared" si="16"/>
        <v>0</v>
      </c>
      <c r="J20" s="24">
        <f t="shared" si="16"/>
        <v>0</v>
      </c>
      <c r="K20" s="24">
        <f t="shared" si="16"/>
        <v>0</v>
      </c>
      <c r="L20" s="24">
        <f t="shared" si="16"/>
        <v>0</v>
      </c>
      <c r="M20" s="24">
        <f t="shared" si="16"/>
        <v>0</v>
      </c>
      <c r="N20" s="24">
        <f t="shared" si="16"/>
        <v>0</v>
      </c>
      <c r="O20" s="24" t="s">
        <v>2</v>
      </c>
      <c r="P20" s="24" t="s">
        <v>2</v>
      </c>
      <c r="Q20" s="24" t="s">
        <v>2</v>
      </c>
      <c r="R20" s="24" t="s">
        <v>2</v>
      </c>
      <c r="S20" s="24" t="s">
        <v>2</v>
      </c>
      <c r="T20" s="24" t="s">
        <v>2</v>
      </c>
      <c r="U20" s="24" t="s">
        <v>2</v>
      </c>
      <c r="V20" s="24" t="s">
        <v>2</v>
      </c>
      <c r="W20" s="24" t="s">
        <v>2</v>
      </c>
      <c r="X20" s="24" t="s">
        <v>2</v>
      </c>
      <c r="Y20" s="24" t="s">
        <v>2</v>
      </c>
      <c r="Z20" s="24" t="s">
        <v>2</v>
      </c>
      <c r="AA20" s="24" t="s">
        <v>2</v>
      </c>
      <c r="AB20" s="24" t="s">
        <v>2</v>
      </c>
      <c r="AC20" s="24" t="s">
        <v>2</v>
      </c>
      <c r="AD20" s="24" t="s">
        <v>2</v>
      </c>
      <c r="AE20" s="24" t="s">
        <v>2</v>
      </c>
      <c r="AF20" s="24" t="s">
        <v>2</v>
      </c>
      <c r="AG20" s="24" t="s">
        <v>2</v>
      </c>
      <c r="AH20" s="24" t="s">
        <v>2</v>
      </c>
      <c r="AI20" s="24" t="s">
        <v>2</v>
      </c>
      <c r="AJ20" s="24" t="s">
        <v>2</v>
      </c>
      <c r="AK20" s="24" t="s">
        <v>2</v>
      </c>
      <c r="AL20" s="24" t="s">
        <v>2</v>
      </c>
      <c r="AM20" s="24">
        <f t="shared" si="12"/>
        <v>6.6201509433962258</v>
      </c>
      <c r="AN20" s="24">
        <f t="shared" si="12"/>
        <v>6.6201509433962258</v>
      </c>
      <c r="AO20" s="24">
        <f t="shared" si="13"/>
        <v>6.6201509433962258</v>
      </c>
      <c r="AP20" s="24">
        <f t="shared" si="13"/>
        <v>6.6201509433962258</v>
      </c>
      <c r="AQ20" s="24">
        <f t="shared" si="13"/>
        <v>2.9251320754716978</v>
      </c>
      <c r="AR20" s="24">
        <f t="shared" si="13"/>
        <v>2.9251320754716978</v>
      </c>
      <c r="AS20" s="24">
        <f t="shared" si="13"/>
        <v>2.9251320754716978</v>
      </c>
      <c r="AT20" s="24">
        <f t="shared" si="13"/>
        <v>2.9251320754716978</v>
      </c>
      <c r="AU20" s="24">
        <f t="shared" si="13"/>
        <v>2.9251320754716978</v>
      </c>
      <c r="AV20" s="24">
        <f t="shared" si="13"/>
        <v>2.9251320754716978</v>
      </c>
      <c r="AW20" s="24">
        <f t="shared" si="13"/>
        <v>2.9251320754716978</v>
      </c>
      <c r="AX20" s="24">
        <f t="shared" si="13"/>
        <v>2.9251320754716978</v>
      </c>
      <c r="AY20" s="24">
        <f t="shared" si="14"/>
        <v>8.3767724384509246E-2</v>
      </c>
      <c r="AZ20" s="24">
        <f t="shared" si="14"/>
        <v>8.3767724384509246E-2</v>
      </c>
      <c r="BA20" s="24">
        <f t="shared" si="14"/>
        <v>8.3767724384509246E-2</v>
      </c>
      <c r="BB20" s="24">
        <f t="shared" si="14"/>
        <v>8.3767724384509246E-2</v>
      </c>
      <c r="BC20" s="24">
        <f t="shared" si="14"/>
        <v>8.3767724384509246E-2</v>
      </c>
      <c r="BD20" s="24">
        <f t="shared" si="14"/>
        <v>8.3767724384509246E-2</v>
      </c>
      <c r="BE20" s="24">
        <f t="shared" si="14"/>
        <v>8.3767724384509246E-2</v>
      </c>
      <c r="BF20" s="24">
        <f t="shared" si="14"/>
        <v>8.3767724384509246E-2</v>
      </c>
      <c r="BG20" s="24">
        <f t="shared" si="14"/>
        <v>8.3767724384509246E-2</v>
      </c>
      <c r="BH20" s="24">
        <f t="shared" si="14"/>
        <v>8.3767724384509246E-2</v>
      </c>
      <c r="BI20" s="24">
        <f t="shared" si="14"/>
        <v>8.3767724384509246E-2</v>
      </c>
      <c r="BJ20" s="24">
        <f t="shared" si="14"/>
        <v>8.3767724384509246E-2</v>
      </c>
      <c r="BK20" s="24">
        <f>'№3 ИП-ТС'!E24</f>
        <v>877.17</v>
      </c>
      <c r="BL20" s="24">
        <f>'№3 ИП-ТС'!F24</f>
        <v>877.17</v>
      </c>
      <c r="BM20" s="24">
        <f>'№3 ИП-ТС'!G24</f>
        <v>877.17</v>
      </c>
      <c r="BN20" s="24">
        <f>'№3 ИП-ТС'!H24</f>
        <v>877.17</v>
      </c>
      <c r="BO20" s="24">
        <f>'№3 ИП-ТС'!I24</f>
        <v>387.58</v>
      </c>
      <c r="BP20" s="24">
        <f>'№3 ИП-ТС'!J24</f>
        <v>387.58</v>
      </c>
      <c r="BQ20" s="24">
        <f>'№3 ИП-ТС'!K24</f>
        <v>387.58</v>
      </c>
      <c r="BR20" s="24">
        <f>'№3 ИП-ТС'!L24</f>
        <v>387.58</v>
      </c>
      <c r="BS20" s="24">
        <f>'№3 ИП-ТС'!M24</f>
        <v>387.58</v>
      </c>
      <c r="BT20" s="24">
        <f>'№3 ИП-ТС'!N24</f>
        <v>387.58</v>
      </c>
      <c r="BU20" s="24">
        <f>'№3 ИП-ТС'!O24</f>
        <v>387.58</v>
      </c>
      <c r="BV20" s="24">
        <f>'№3 ИП-ТС'!P24</f>
        <v>387.58</v>
      </c>
      <c r="BW20" s="24">
        <f>'№3 ИП-ТС'!E29</f>
        <v>11.099223480947476</v>
      </c>
      <c r="BX20" s="24">
        <f>'№3 ИП-ТС'!F29</f>
        <v>11.099223480947476</v>
      </c>
      <c r="BY20" s="24">
        <f>'№3 ИП-ТС'!G29</f>
        <v>11.099223480947476</v>
      </c>
      <c r="BZ20" s="24">
        <f>'№3 ИП-ТС'!H29</f>
        <v>11.099223480947476</v>
      </c>
      <c r="CA20" s="24">
        <f>'№3 ИП-ТС'!I29</f>
        <v>11.099223480947476</v>
      </c>
      <c r="CB20" s="24">
        <f>'№3 ИП-ТС'!J29</f>
        <v>11.099223480947476</v>
      </c>
      <c r="CC20" s="24">
        <f>'№3 ИП-ТС'!K29</f>
        <v>11.099223480947476</v>
      </c>
      <c r="CD20" s="24">
        <f>'№3 ИП-ТС'!L29</f>
        <v>11.099223480947476</v>
      </c>
      <c r="CE20" s="24">
        <f>'№3 ИП-ТС'!M29</f>
        <v>11.099223480947476</v>
      </c>
      <c r="CF20" s="24">
        <f>'№3 ИП-ТС'!N29</f>
        <v>11.099223480947476</v>
      </c>
      <c r="CG20" s="24">
        <f>'№3 ИП-ТС'!O29</f>
        <v>11.099223480947476</v>
      </c>
      <c r="CH20" s="24">
        <f>'№3 ИП-ТС'!P29</f>
        <v>11.099223480947476</v>
      </c>
    </row>
    <row r="21" spans="1:86" x14ac:dyDescent="0.25">
      <c r="A21" s="25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</row>
    <row r="22" spans="1:86" ht="15.75" customHeight="1" x14ac:dyDescent="0.25">
      <c r="A22" s="280"/>
      <c r="B22" s="280"/>
      <c r="C22" s="255"/>
      <c r="D22" s="255"/>
      <c r="E22" s="255"/>
      <c r="F22" s="255"/>
      <c r="G22" s="255"/>
      <c r="H22" s="140"/>
      <c r="I22" s="140"/>
      <c r="J22" s="140"/>
      <c r="K22" s="140"/>
      <c r="L22" s="140"/>
      <c r="M22" s="140"/>
    </row>
    <row r="23" spans="1:86" s="1" customFormat="1" ht="15.75" customHeight="1" x14ac:dyDescent="0.25">
      <c r="AO23" s="191"/>
    </row>
  </sheetData>
  <mergeCells count="31">
    <mergeCell ref="AM14:AM15"/>
    <mergeCell ref="A22:G22"/>
    <mergeCell ref="C14:C15"/>
    <mergeCell ref="A4:AI6"/>
    <mergeCell ref="A7:AI7"/>
    <mergeCell ref="A8:AI8"/>
    <mergeCell ref="O11:Z13"/>
    <mergeCell ref="C11:N13"/>
    <mergeCell ref="AA10:AL10"/>
    <mergeCell ref="AA11:AL13"/>
    <mergeCell ref="AB14:AL14"/>
    <mergeCell ref="A10:A15"/>
    <mergeCell ref="B10:B15"/>
    <mergeCell ref="C10:Z10"/>
    <mergeCell ref="AM10:CH10"/>
    <mergeCell ref="D14:N14"/>
    <mergeCell ref="O14:O15"/>
    <mergeCell ref="AM9:CH9"/>
    <mergeCell ref="BW14:BW15"/>
    <mergeCell ref="AM11:AX13"/>
    <mergeCell ref="AY11:BJ13"/>
    <mergeCell ref="BK11:BV13"/>
    <mergeCell ref="BW11:CH13"/>
    <mergeCell ref="BX14:CH14"/>
    <mergeCell ref="AN14:AX14"/>
    <mergeCell ref="AY14:AY15"/>
    <mergeCell ref="BL14:BV14"/>
    <mergeCell ref="P14:Z14"/>
    <mergeCell ref="AA14:AA15"/>
    <mergeCell ref="AZ14:BJ14"/>
    <mergeCell ref="BK14:BK15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02"/>
  <sheetViews>
    <sheetView tabSelected="1" view="pageBreakPreview" zoomScale="60" zoomScaleNormal="60" workbookViewId="0">
      <selection activeCell="AC3" sqref="AC3"/>
    </sheetView>
  </sheetViews>
  <sheetFormatPr defaultColWidth="9.140625" defaultRowHeight="15" x14ac:dyDescent="0.25"/>
  <cols>
    <col min="1" max="1" width="10.5703125" style="165" customWidth="1"/>
    <col min="2" max="2" width="38.42578125" style="18" customWidth="1"/>
    <col min="3" max="3" width="14.7109375" style="18" customWidth="1"/>
    <col min="4" max="4" width="15.42578125" style="18" customWidth="1"/>
    <col min="5" max="5" width="15.85546875" style="18" customWidth="1"/>
    <col min="6" max="6" width="15.140625" style="18" customWidth="1"/>
    <col min="7" max="20" width="13.7109375" style="18" customWidth="1"/>
    <col min="21" max="28" width="13.7109375" style="18" hidden="1" customWidth="1"/>
    <col min="29" max="29" width="13.7109375" style="115" customWidth="1"/>
    <col min="30" max="31" width="9.140625" style="19"/>
    <col min="32" max="16384" width="9.140625" style="18"/>
  </cols>
  <sheetData>
    <row r="1" spans="1:31" x14ac:dyDescent="0.25">
      <c r="L1" s="237" t="s">
        <v>351</v>
      </c>
      <c r="AC1" s="237" t="str">
        <f>L1</f>
        <v xml:space="preserve">Приложение 5 к протоколу заседания Правления Департамента энергетики </v>
      </c>
    </row>
    <row r="2" spans="1:31" x14ac:dyDescent="0.25">
      <c r="L2" s="237" t="s">
        <v>348</v>
      </c>
      <c r="AC2" s="237" t="str">
        <f>L2</f>
        <v>и тарифов Ивановской области от 26.06.2026 № 21/1</v>
      </c>
    </row>
    <row r="3" spans="1:31" ht="20.25" customHeight="1" x14ac:dyDescent="0.25">
      <c r="A3" s="141"/>
      <c r="B3" s="106"/>
      <c r="C3" s="106"/>
      <c r="D3" s="106"/>
      <c r="E3" s="106"/>
      <c r="F3" s="106"/>
      <c r="G3" s="106"/>
      <c r="H3" s="142"/>
      <c r="I3" s="142"/>
      <c r="J3" s="142"/>
      <c r="K3" s="142"/>
      <c r="L3" s="138" t="s">
        <v>254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8" t="s">
        <v>254</v>
      </c>
    </row>
    <row r="4" spans="1:31" ht="15.75" x14ac:dyDescent="0.25">
      <c r="A4" s="141"/>
      <c r="B4" s="106"/>
      <c r="C4" s="106"/>
      <c r="D4" s="106"/>
      <c r="E4" s="106"/>
      <c r="F4" s="106"/>
      <c r="G4" s="106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</row>
    <row r="5" spans="1:31" s="144" customFormat="1" ht="18.75" x14ac:dyDescent="0.25">
      <c r="A5" s="291" t="s">
        <v>167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143"/>
      <c r="AE5" s="143"/>
    </row>
    <row r="6" spans="1:31" s="144" customFormat="1" ht="18.75" x14ac:dyDescent="0.25">
      <c r="A6" s="295" t="str">
        <f>'№1 ИП-ТС'!A8:B8</f>
        <v>ООО "Тейковская котельная"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143"/>
      <c r="AE6" s="143"/>
    </row>
    <row r="7" spans="1:31" s="144" customFormat="1" ht="18.75" x14ac:dyDescent="0.25">
      <c r="A7" s="295" t="s">
        <v>302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143"/>
      <c r="AE7" s="143"/>
    </row>
    <row r="8" spans="1:31" s="144" customFormat="1" ht="18.75" x14ac:dyDescent="0.25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6"/>
      <c r="AD8" s="143"/>
      <c r="AE8" s="143"/>
    </row>
    <row r="9" spans="1:31" ht="15" customHeight="1" x14ac:dyDescent="0.25">
      <c r="A9" s="292" t="s">
        <v>39</v>
      </c>
      <c r="B9" s="292" t="s">
        <v>141</v>
      </c>
      <c r="C9" s="289" t="s">
        <v>204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86" t="s">
        <v>168</v>
      </c>
    </row>
    <row r="10" spans="1:31" ht="29.25" customHeight="1" x14ac:dyDescent="0.25">
      <c r="A10" s="292"/>
      <c r="B10" s="292"/>
      <c r="C10" s="286" t="s">
        <v>142</v>
      </c>
      <c r="D10" s="293" t="s">
        <v>169</v>
      </c>
      <c r="E10" s="294"/>
      <c r="F10" s="286" t="s">
        <v>142</v>
      </c>
      <c r="G10" s="286" t="s">
        <v>279</v>
      </c>
      <c r="H10" s="286">
        <v>2027</v>
      </c>
      <c r="I10" s="286">
        <f t="shared" ref="I10:R10" si="0">H10+1</f>
        <v>2028</v>
      </c>
      <c r="J10" s="286">
        <f t="shared" si="0"/>
        <v>2029</v>
      </c>
      <c r="K10" s="286">
        <f t="shared" si="0"/>
        <v>2030</v>
      </c>
      <c r="L10" s="286">
        <f t="shared" si="0"/>
        <v>2031</v>
      </c>
      <c r="M10" s="286">
        <f t="shared" si="0"/>
        <v>2032</v>
      </c>
      <c r="N10" s="286">
        <f t="shared" si="0"/>
        <v>2033</v>
      </c>
      <c r="O10" s="286">
        <f t="shared" si="0"/>
        <v>2034</v>
      </c>
      <c r="P10" s="286">
        <f t="shared" si="0"/>
        <v>2035</v>
      </c>
      <c r="Q10" s="286">
        <f t="shared" si="0"/>
        <v>2036</v>
      </c>
      <c r="R10" s="286">
        <f t="shared" si="0"/>
        <v>2037</v>
      </c>
      <c r="S10" s="286">
        <f t="shared" ref="S10:Z10" si="1">R10+1</f>
        <v>2038</v>
      </c>
      <c r="T10" s="286">
        <f t="shared" si="1"/>
        <v>2039</v>
      </c>
      <c r="U10" s="286">
        <f t="shared" si="1"/>
        <v>2040</v>
      </c>
      <c r="V10" s="286">
        <f t="shared" si="1"/>
        <v>2041</v>
      </c>
      <c r="W10" s="286">
        <f t="shared" si="1"/>
        <v>2042</v>
      </c>
      <c r="X10" s="286">
        <f t="shared" si="1"/>
        <v>2043</v>
      </c>
      <c r="Y10" s="286">
        <f t="shared" si="1"/>
        <v>2044</v>
      </c>
      <c r="Z10" s="286">
        <f t="shared" si="1"/>
        <v>2045</v>
      </c>
      <c r="AA10" s="286">
        <f>Z10+1</f>
        <v>2046</v>
      </c>
      <c r="AB10" s="286">
        <f>AA10+1</f>
        <v>2047</v>
      </c>
      <c r="AC10" s="288"/>
    </row>
    <row r="11" spans="1:31" ht="47.25" x14ac:dyDescent="0.25">
      <c r="A11" s="292"/>
      <c r="B11" s="292"/>
      <c r="C11" s="287"/>
      <c r="D11" s="147" t="s">
        <v>128</v>
      </c>
      <c r="E11" s="148" t="s">
        <v>170</v>
      </c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</row>
    <row r="12" spans="1:31" ht="15" customHeight="1" x14ac:dyDescent="0.25">
      <c r="A12" s="147">
        <f>COLUMN()</f>
        <v>1</v>
      </c>
      <c r="B12" s="147">
        <f>COLUMN()</f>
        <v>2</v>
      </c>
      <c r="C12" s="147">
        <f>COLUMN()</f>
        <v>3</v>
      </c>
      <c r="D12" s="147" t="s">
        <v>131</v>
      </c>
      <c r="E12" s="147" t="s">
        <v>132</v>
      </c>
      <c r="F12" s="147">
        <v>4</v>
      </c>
      <c r="G12" s="147">
        <v>5</v>
      </c>
      <c r="H12" s="147">
        <f t="shared" ref="H12:Z12" si="2">G12+1</f>
        <v>6</v>
      </c>
      <c r="I12" s="147">
        <f t="shared" si="2"/>
        <v>7</v>
      </c>
      <c r="J12" s="147">
        <f t="shared" si="2"/>
        <v>8</v>
      </c>
      <c r="K12" s="147">
        <f t="shared" si="2"/>
        <v>9</v>
      </c>
      <c r="L12" s="147">
        <f t="shared" si="2"/>
        <v>10</v>
      </c>
      <c r="M12" s="147">
        <f t="shared" si="2"/>
        <v>11</v>
      </c>
      <c r="N12" s="147">
        <f t="shared" si="2"/>
        <v>12</v>
      </c>
      <c r="O12" s="147">
        <f t="shared" si="2"/>
        <v>13</v>
      </c>
      <c r="P12" s="147">
        <f t="shared" si="2"/>
        <v>14</v>
      </c>
      <c r="Q12" s="147">
        <f t="shared" si="2"/>
        <v>15</v>
      </c>
      <c r="R12" s="147">
        <f t="shared" si="2"/>
        <v>16</v>
      </c>
      <c r="S12" s="147">
        <f t="shared" si="2"/>
        <v>17</v>
      </c>
      <c r="T12" s="147">
        <f t="shared" si="2"/>
        <v>18</v>
      </c>
      <c r="U12" s="147">
        <f t="shared" si="2"/>
        <v>19</v>
      </c>
      <c r="V12" s="147">
        <f t="shared" si="2"/>
        <v>20</v>
      </c>
      <c r="W12" s="147">
        <f t="shared" si="2"/>
        <v>21</v>
      </c>
      <c r="X12" s="147">
        <f t="shared" si="2"/>
        <v>22</v>
      </c>
      <c r="Y12" s="147">
        <f t="shared" si="2"/>
        <v>23</v>
      </c>
      <c r="Z12" s="147">
        <f t="shared" si="2"/>
        <v>24</v>
      </c>
      <c r="AA12" s="147">
        <f>Y12+1</f>
        <v>24</v>
      </c>
      <c r="AB12" s="147">
        <f>Z12+1</f>
        <v>25</v>
      </c>
      <c r="AC12" s="147">
        <v>19</v>
      </c>
    </row>
    <row r="13" spans="1:31" s="21" customFormat="1" ht="15.75" x14ac:dyDescent="0.2">
      <c r="A13" s="149" t="s">
        <v>18</v>
      </c>
      <c r="B13" s="150" t="s">
        <v>143</v>
      </c>
      <c r="C13" s="151">
        <f>E13</f>
        <v>3701.6988839740425</v>
      </c>
      <c r="D13" s="151">
        <f>D14+D19+D20+D23+D24</f>
        <v>0</v>
      </c>
      <c r="E13" s="151">
        <f>E14+E19+E20+E23+E24</f>
        <v>3701.6988839740425</v>
      </c>
      <c r="F13" s="151">
        <f>F14+F19+F20+F23+F24</f>
        <v>3701.6988839740425</v>
      </c>
      <c r="G13" s="151">
        <f t="shared" ref="G13:AB13" si="3">G14+G19+G20+G23+G24</f>
        <v>0</v>
      </c>
      <c r="H13" s="151">
        <f>H14+H19+H20+H23+H24</f>
        <v>1176.9235671441068</v>
      </c>
      <c r="I13" s="151">
        <f t="shared" si="3"/>
        <v>1154.0989859149679</v>
      </c>
      <c r="J13" s="151">
        <f t="shared" si="3"/>
        <v>1370.6763309149678</v>
      </c>
      <c r="K13" s="151">
        <f t="shared" si="3"/>
        <v>0</v>
      </c>
      <c r="L13" s="151">
        <f t="shared" si="3"/>
        <v>0</v>
      </c>
      <c r="M13" s="151">
        <f t="shared" si="3"/>
        <v>0</v>
      </c>
      <c r="N13" s="151">
        <f t="shared" si="3"/>
        <v>0</v>
      </c>
      <c r="O13" s="151">
        <f t="shared" si="3"/>
        <v>0</v>
      </c>
      <c r="P13" s="151">
        <f t="shared" ref="P13:X13" si="4">P14+P19+P20+P23+P24</f>
        <v>0</v>
      </c>
      <c r="Q13" s="151">
        <f t="shared" si="4"/>
        <v>0</v>
      </c>
      <c r="R13" s="151">
        <f t="shared" si="4"/>
        <v>0</v>
      </c>
      <c r="S13" s="151">
        <f t="shared" si="4"/>
        <v>0</v>
      </c>
      <c r="T13" s="151">
        <f t="shared" si="4"/>
        <v>0</v>
      </c>
      <c r="U13" s="151">
        <f t="shared" si="4"/>
        <v>0</v>
      </c>
      <c r="V13" s="151">
        <f t="shared" si="4"/>
        <v>0</v>
      </c>
      <c r="W13" s="151">
        <f t="shared" si="4"/>
        <v>0</v>
      </c>
      <c r="X13" s="151">
        <f t="shared" si="4"/>
        <v>0</v>
      </c>
      <c r="Y13" s="151">
        <f t="shared" si="3"/>
        <v>0</v>
      </c>
      <c r="Z13" s="151">
        <f t="shared" si="3"/>
        <v>0</v>
      </c>
      <c r="AA13" s="151">
        <f>AA14+AA19+AA20+AA23+AA24</f>
        <v>0</v>
      </c>
      <c r="AB13" s="151">
        <f t="shared" si="3"/>
        <v>0</v>
      </c>
      <c r="AC13" s="151"/>
      <c r="AD13" s="152"/>
      <c r="AE13" s="152"/>
    </row>
    <row r="14" spans="1:31" ht="68.25" customHeight="1" x14ac:dyDescent="0.25">
      <c r="A14" s="147" t="s">
        <v>171</v>
      </c>
      <c r="B14" s="153" t="s">
        <v>144</v>
      </c>
      <c r="C14" s="154">
        <f>F14</f>
        <v>3701.6988839740425</v>
      </c>
      <c r="D14" s="154">
        <f>C14-E14</f>
        <v>0</v>
      </c>
      <c r="E14" s="154">
        <f>SUM(G14:Y14)</f>
        <v>3701.6988839740425</v>
      </c>
      <c r="F14" s="154">
        <f>SUM(G14:AB14)</f>
        <v>3701.6988839740425</v>
      </c>
      <c r="G14" s="154">
        <v>0</v>
      </c>
      <c r="H14" s="154">
        <f>SUM(H15:H18)</f>
        <v>1176.9235671441068</v>
      </c>
      <c r="I14" s="154">
        <f t="shared" ref="I14:K14" si="5">SUM(I15:I18)</f>
        <v>1154.0989859149679</v>
      </c>
      <c r="J14" s="154">
        <f t="shared" si="5"/>
        <v>1370.6763309149678</v>
      </c>
      <c r="K14" s="154">
        <f t="shared" si="5"/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1"/>
    </row>
    <row r="15" spans="1:31" ht="47.25" x14ac:dyDescent="0.25">
      <c r="A15" s="156" t="s">
        <v>97</v>
      </c>
      <c r="B15" s="153" t="str">
        <f>'№2 ИП ТС'!B27</f>
        <v>Реконструкция паропровода с заменой тепловой изоляции. Участок №1</v>
      </c>
      <c r="C15" s="154">
        <f>E15</f>
        <v>963.91856714410676</v>
      </c>
      <c r="D15" s="154">
        <v>0</v>
      </c>
      <c r="E15" s="154">
        <f>SUM(G15:Y15)</f>
        <v>963.91856714410676</v>
      </c>
      <c r="F15" s="154">
        <f>SUM(G15:AB15)</f>
        <v>963.91856714410676</v>
      </c>
      <c r="G15" s="154">
        <v>0</v>
      </c>
      <c r="H15" s="154">
        <v>963.91856714410676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1" t="str">
        <f>'№2 ИП ТС'!A27</f>
        <v>3.1.1</v>
      </c>
    </row>
    <row r="16" spans="1:31" ht="47.25" x14ac:dyDescent="0.25">
      <c r="A16" s="156" t="s">
        <v>292</v>
      </c>
      <c r="B16" s="153" t="str">
        <f>'№2 ИП ТС'!B28</f>
        <v>Реконструкция паропровода с заменой тепловой изоляции. Участок №2</v>
      </c>
      <c r="C16" s="154">
        <f>E16</f>
        <v>1154.0989859149679</v>
      </c>
      <c r="D16" s="154">
        <v>0</v>
      </c>
      <c r="E16" s="154">
        <f>SUM(G16:Y16)</f>
        <v>1154.0989859149679</v>
      </c>
      <c r="F16" s="154">
        <f>SUM(G16:AB16)</f>
        <v>1154.0989859149679</v>
      </c>
      <c r="G16" s="154">
        <v>0</v>
      </c>
      <c r="H16" s="154">
        <v>0</v>
      </c>
      <c r="I16" s="154">
        <v>1154.0989859149679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1" t="str">
        <f>'№2 ИП ТС'!A28</f>
        <v>3.1.2</v>
      </c>
    </row>
    <row r="17" spans="1:31" ht="47.25" x14ac:dyDescent="0.25">
      <c r="A17" s="156" t="s">
        <v>293</v>
      </c>
      <c r="B17" s="153" t="str">
        <f>'№2 ИП ТС'!B29</f>
        <v>Реконструкция паропровода с заменой тепловой изоляции. Участок №3</v>
      </c>
      <c r="C17" s="154">
        <f>E17</f>
        <v>1370.6763309149678</v>
      </c>
      <c r="D17" s="154">
        <v>0</v>
      </c>
      <c r="E17" s="154">
        <f>SUM(G17:Y17)</f>
        <v>1370.6763309149678</v>
      </c>
      <c r="F17" s="154">
        <f>SUM(G17:AB17)</f>
        <v>1370.6763309149678</v>
      </c>
      <c r="G17" s="154">
        <v>0</v>
      </c>
      <c r="H17" s="154">
        <v>0</v>
      </c>
      <c r="I17" s="154">
        <v>0</v>
      </c>
      <c r="J17" s="154">
        <v>1370.6763309149678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1" t="str">
        <f>'№2 ИП ТС'!A29</f>
        <v>3.1.3</v>
      </c>
    </row>
    <row r="18" spans="1:31" ht="31.5" x14ac:dyDescent="0.25">
      <c r="A18" s="156" t="s">
        <v>296</v>
      </c>
      <c r="B18" s="153" t="str">
        <f>мероприятия!B8</f>
        <v>Реконструкция системы ХВО  (замена фильтра ФИПа I-2.0-0.6 )</v>
      </c>
      <c r="C18" s="154">
        <f>F18</f>
        <v>213.005</v>
      </c>
      <c r="D18" s="154">
        <f>C18</f>
        <v>213.005</v>
      </c>
      <c r="E18" s="154">
        <v>0</v>
      </c>
      <c r="F18" s="154">
        <f>SUM(G18:AB18)</f>
        <v>213.005</v>
      </c>
      <c r="G18" s="154">
        <v>0</v>
      </c>
      <c r="H18" s="154">
        <v>213.005</v>
      </c>
      <c r="I18" s="154">
        <v>0</v>
      </c>
      <c r="J18" s="154">
        <f>J15</f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1" t="str">
        <f>'№2 ИП ТС'!A31</f>
        <v>3.2.1</v>
      </c>
    </row>
    <row r="19" spans="1:31" ht="78.75" x14ac:dyDescent="0.25">
      <c r="A19" s="147" t="s">
        <v>172</v>
      </c>
      <c r="B19" s="153" t="s">
        <v>145</v>
      </c>
      <c r="C19" s="154">
        <f t="shared" ref="C19:C24" si="6">E19</f>
        <v>0</v>
      </c>
      <c r="D19" s="154">
        <v>0</v>
      </c>
      <c r="E19" s="154">
        <f>SUM(G19:Y19)</f>
        <v>0</v>
      </c>
      <c r="F19" s="154">
        <f t="shared" ref="F19:F24" si="7">SUM(G19:AB19)</f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1"/>
    </row>
    <row r="20" spans="1:31" ht="15.75" x14ac:dyDescent="0.25">
      <c r="A20" s="147" t="s">
        <v>173</v>
      </c>
      <c r="B20" s="153" t="s">
        <v>174</v>
      </c>
      <c r="C20" s="154">
        <v>0</v>
      </c>
      <c r="D20" s="154">
        <v>0</v>
      </c>
      <c r="E20" s="154">
        <v>0</v>
      </c>
      <c r="F20" s="154">
        <f t="shared" si="7"/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1"/>
    </row>
    <row r="21" spans="1:31" ht="47.25" x14ac:dyDescent="0.25">
      <c r="A21" s="147" t="s">
        <v>175</v>
      </c>
      <c r="B21" s="153" t="s">
        <v>146</v>
      </c>
      <c r="C21" s="154">
        <v>0</v>
      </c>
      <c r="D21" s="154">
        <v>0</v>
      </c>
      <c r="E21" s="154">
        <f>SUM(G21:Y21)</f>
        <v>0</v>
      </c>
      <c r="F21" s="154">
        <f t="shared" si="7"/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1"/>
    </row>
    <row r="22" spans="1:31" s="21" customFormat="1" ht="141.75" x14ac:dyDescent="0.2">
      <c r="A22" s="147" t="s">
        <v>176</v>
      </c>
      <c r="B22" s="153" t="s">
        <v>177</v>
      </c>
      <c r="C22" s="154">
        <v>0</v>
      </c>
      <c r="D22" s="154">
        <v>0</v>
      </c>
      <c r="E22" s="154">
        <f>SUM(G22:Y22)</f>
        <v>0</v>
      </c>
      <c r="F22" s="154">
        <f t="shared" si="7"/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1"/>
      <c r="AD22" s="152"/>
      <c r="AE22" s="152"/>
    </row>
    <row r="23" spans="1:31" ht="110.25" x14ac:dyDescent="0.25">
      <c r="A23" s="147" t="s">
        <v>178</v>
      </c>
      <c r="B23" s="153" t="s">
        <v>147</v>
      </c>
      <c r="C23" s="154">
        <f t="shared" si="6"/>
        <v>0</v>
      </c>
      <c r="D23" s="154">
        <v>0</v>
      </c>
      <c r="E23" s="154">
        <f>SUM(G23:Y23)</f>
        <v>0</v>
      </c>
      <c r="F23" s="154">
        <f t="shared" si="7"/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1"/>
    </row>
    <row r="24" spans="1:31" ht="47.25" x14ac:dyDescent="0.25">
      <c r="A24" s="147" t="s">
        <v>179</v>
      </c>
      <c r="B24" s="153" t="s">
        <v>148</v>
      </c>
      <c r="C24" s="154">
        <f t="shared" si="6"/>
        <v>0</v>
      </c>
      <c r="D24" s="154">
        <v>0</v>
      </c>
      <c r="E24" s="154">
        <f>SUM(G24:Y24)</f>
        <v>0</v>
      </c>
      <c r="F24" s="154">
        <f t="shared" si="7"/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0</v>
      </c>
      <c r="Q24" s="154">
        <v>0</v>
      </c>
      <c r="R24" s="154">
        <v>0</v>
      </c>
      <c r="S24" s="154">
        <v>0</v>
      </c>
      <c r="T24" s="154">
        <v>0</v>
      </c>
      <c r="U24" s="154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1"/>
    </row>
    <row r="25" spans="1:31" ht="47.25" x14ac:dyDescent="0.25">
      <c r="A25" s="149" t="s">
        <v>129</v>
      </c>
      <c r="B25" s="155" t="s">
        <v>149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/>
    </row>
    <row r="26" spans="1:31" s="21" customFormat="1" ht="31.5" x14ac:dyDescent="0.2">
      <c r="A26" s="149" t="s">
        <v>130</v>
      </c>
      <c r="B26" s="150" t="s">
        <v>150</v>
      </c>
      <c r="C26" s="151">
        <f>D26+E26</f>
        <v>5046.5122836259579</v>
      </c>
      <c r="D26" s="151">
        <f t="shared" ref="D26:AB26" si="8">D27+D34+D28</f>
        <v>2035.8841775999999</v>
      </c>
      <c r="E26" s="151">
        <f t="shared" si="8"/>
        <v>3010.6281060259575</v>
      </c>
      <c r="F26" s="151">
        <f t="shared" si="8"/>
        <v>5046.5122836259579</v>
      </c>
      <c r="G26" s="151">
        <f t="shared" si="8"/>
        <v>0</v>
      </c>
      <c r="H26" s="151">
        <f t="shared" si="8"/>
        <v>3153.6702204558928</v>
      </c>
      <c r="I26" s="151">
        <f t="shared" si="8"/>
        <v>1011.6744640850322</v>
      </c>
      <c r="J26" s="151">
        <f t="shared" si="8"/>
        <v>881.16759908503218</v>
      </c>
      <c r="K26" s="151">
        <f t="shared" si="8"/>
        <v>0</v>
      </c>
      <c r="L26" s="151">
        <f t="shared" si="8"/>
        <v>0</v>
      </c>
      <c r="M26" s="151">
        <f t="shared" si="8"/>
        <v>0</v>
      </c>
      <c r="N26" s="151">
        <f t="shared" si="8"/>
        <v>0</v>
      </c>
      <c r="O26" s="151">
        <f t="shared" si="8"/>
        <v>0</v>
      </c>
      <c r="P26" s="151">
        <f t="shared" si="8"/>
        <v>0</v>
      </c>
      <c r="Q26" s="151">
        <f t="shared" si="8"/>
        <v>0</v>
      </c>
      <c r="R26" s="151">
        <f t="shared" si="8"/>
        <v>0</v>
      </c>
      <c r="S26" s="151">
        <f t="shared" si="8"/>
        <v>0</v>
      </c>
      <c r="T26" s="151">
        <f t="shared" si="8"/>
        <v>0</v>
      </c>
      <c r="U26" s="151">
        <f t="shared" si="8"/>
        <v>0</v>
      </c>
      <c r="V26" s="151">
        <f t="shared" si="8"/>
        <v>0</v>
      </c>
      <c r="W26" s="151">
        <f t="shared" si="8"/>
        <v>0</v>
      </c>
      <c r="X26" s="151">
        <f t="shared" si="8"/>
        <v>0</v>
      </c>
      <c r="Y26" s="151">
        <f t="shared" si="8"/>
        <v>0</v>
      </c>
      <c r="Z26" s="151">
        <f t="shared" si="8"/>
        <v>0</v>
      </c>
      <c r="AA26" s="151">
        <f t="shared" si="8"/>
        <v>0</v>
      </c>
      <c r="AB26" s="151">
        <f t="shared" si="8"/>
        <v>0</v>
      </c>
      <c r="AC26" s="151"/>
      <c r="AD26" s="152"/>
      <c r="AE26" s="152"/>
    </row>
    <row r="27" spans="1:31" s="21" customFormat="1" ht="15.75" x14ac:dyDescent="0.2">
      <c r="A27" s="147" t="s">
        <v>131</v>
      </c>
      <c r="B27" s="153" t="s">
        <v>151</v>
      </c>
      <c r="C27" s="154">
        <f>D27+E27</f>
        <v>0</v>
      </c>
      <c r="D27" s="154">
        <v>0</v>
      </c>
      <c r="E27" s="154">
        <v>0</v>
      </c>
      <c r="F27" s="154">
        <f>SUM(G27:AB27)</f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4">
        <v>0</v>
      </c>
      <c r="AA27" s="154">
        <v>0</v>
      </c>
      <c r="AB27" s="154">
        <v>0</v>
      </c>
      <c r="AC27" s="151"/>
      <c r="AD27" s="152"/>
      <c r="AE27" s="152"/>
    </row>
    <row r="28" spans="1:31" ht="15.75" x14ac:dyDescent="0.25">
      <c r="A28" s="147" t="s">
        <v>132</v>
      </c>
      <c r="B28" s="153" t="s">
        <v>253</v>
      </c>
      <c r="C28" s="154">
        <f t="shared" ref="C28:AB28" si="9">SUM(C29:C33)</f>
        <v>5046.5122836259579</v>
      </c>
      <c r="D28" s="154">
        <f t="shared" si="9"/>
        <v>2035.8841775999999</v>
      </c>
      <c r="E28" s="154">
        <f t="shared" si="9"/>
        <v>3010.6281060259575</v>
      </c>
      <c r="F28" s="154">
        <f t="shared" si="9"/>
        <v>5046.5122836259579</v>
      </c>
      <c r="G28" s="154">
        <f t="shared" si="9"/>
        <v>0</v>
      </c>
      <c r="H28" s="154">
        <f t="shared" si="9"/>
        <v>3153.6702204558928</v>
      </c>
      <c r="I28" s="154">
        <f t="shared" si="9"/>
        <v>1011.6744640850322</v>
      </c>
      <c r="J28" s="154">
        <f t="shared" si="9"/>
        <v>881.16759908503218</v>
      </c>
      <c r="K28" s="154">
        <f t="shared" si="9"/>
        <v>0</v>
      </c>
      <c r="L28" s="154">
        <f t="shared" si="9"/>
        <v>0</v>
      </c>
      <c r="M28" s="154">
        <f t="shared" si="9"/>
        <v>0</v>
      </c>
      <c r="N28" s="154">
        <f t="shared" si="9"/>
        <v>0</v>
      </c>
      <c r="O28" s="154">
        <f t="shared" si="9"/>
        <v>0</v>
      </c>
      <c r="P28" s="154">
        <f t="shared" si="9"/>
        <v>0</v>
      </c>
      <c r="Q28" s="154">
        <f t="shared" si="9"/>
        <v>0</v>
      </c>
      <c r="R28" s="154">
        <f t="shared" si="9"/>
        <v>0</v>
      </c>
      <c r="S28" s="154">
        <f t="shared" si="9"/>
        <v>0</v>
      </c>
      <c r="T28" s="154">
        <f t="shared" si="9"/>
        <v>0</v>
      </c>
      <c r="U28" s="154">
        <f t="shared" si="9"/>
        <v>0</v>
      </c>
      <c r="V28" s="154">
        <f t="shared" si="9"/>
        <v>0</v>
      </c>
      <c r="W28" s="154">
        <f t="shared" si="9"/>
        <v>0</v>
      </c>
      <c r="X28" s="154">
        <f t="shared" si="9"/>
        <v>0</v>
      </c>
      <c r="Y28" s="154">
        <f t="shared" si="9"/>
        <v>0</v>
      </c>
      <c r="Z28" s="154">
        <f t="shared" si="9"/>
        <v>0</v>
      </c>
      <c r="AA28" s="154">
        <f t="shared" si="9"/>
        <v>0</v>
      </c>
      <c r="AB28" s="154">
        <f t="shared" si="9"/>
        <v>0</v>
      </c>
      <c r="AC28" s="154"/>
    </row>
    <row r="29" spans="1:31" ht="47.25" x14ac:dyDescent="0.25">
      <c r="A29" s="156" t="s">
        <v>107</v>
      </c>
      <c r="B29" s="153" t="str">
        <f>'№2 ИП ТС'!B27</f>
        <v>Реконструкция паропровода с заменой тепловой изоляции. Участок №1</v>
      </c>
      <c r="C29" s="154">
        <f>E29</f>
        <v>1117.7860428558929</v>
      </c>
      <c r="D29" s="154">
        <f>G29</f>
        <v>0</v>
      </c>
      <c r="E29" s="154">
        <f>F29</f>
        <v>1117.7860428558929</v>
      </c>
      <c r="F29" s="154">
        <f t="shared" ref="F29:F33" si="10">SUM(H29:Z29)</f>
        <v>1117.7860428558929</v>
      </c>
      <c r="G29" s="154">
        <v>0</v>
      </c>
      <c r="H29" s="154">
        <f>'№2 ИП ТС'!V27-H15</f>
        <v>1117.7860428558929</v>
      </c>
      <c r="I29" s="154">
        <f>'№2 ИП ТС'!W27</f>
        <v>0</v>
      </c>
      <c r="J29" s="154">
        <f>'№2 ИП ТС'!X27</f>
        <v>0</v>
      </c>
      <c r="K29" s="154">
        <f>'№2 ИП ТС'!Y27</f>
        <v>0</v>
      </c>
      <c r="L29" s="154">
        <f>'№2 ИП ТС'!Z27</f>
        <v>0</v>
      </c>
      <c r="M29" s="154">
        <f>'№2 ИП ТС'!AA27</f>
        <v>0</v>
      </c>
      <c r="N29" s="154">
        <f>'№2 ИП ТС'!AB27</f>
        <v>0</v>
      </c>
      <c r="O29" s="154">
        <f>'№2 ИП ТС'!AC27</f>
        <v>0</v>
      </c>
      <c r="P29" s="154">
        <f>'№2 ИП ТС'!AD27</f>
        <v>0</v>
      </c>
      <c r="Q29" s="154">
        <f>'№2 ИП ТС'!AE27</f>
        <v>0</v>
      </c>
      <c r="R29" s="154">
        <f>'№2 ИП ТС'!AF27</f>
        <v>0</v>
      </c>
      <c r="S29" s="154">
        <f>'№2 ИП ТС'!AG27</f>
        <v>0</v>
      </c>
      <c r="T29" s="154">
        <v>0</v>
      </c>
      <c r="U29" s="154">
        <f>'№2 ИП ТС'!AI27</f>
        <v>0</v>
      </c>
      <c r="V29" s="154">
        <f>'№2 ИП ТС'!AJ27</f>
        <v>0</v>
      </c>
      <c r="W29" s="154">
        <f>'№2 ИП ТС'!AK27</f>
        <v>0</v>
      </c>
      <c r="X29" s="154">
        <f>'№2 ИП ТС'!AL27</f>
        <v>0</v>
      </c>
      <c r="Y29" s="154">
        <f>'№2 ИП ТС'!AM27</f>
        <v>0</v>
      </c>
      <c r="Z29" s="154">
        <f>'№2 ИП ТС'!AN27</f>
        <v>0</v>
      </c>
      <c r="AA29" s="154">
        <f>'№2 ИП ТС'!AO27</f>
        <v>0</v>
      </c>
      <c r="AB29" s="154">
        <v>0</v>
      </c>
      <c r="AC29" s="154" t="str">
        <f>'№2 ИП ТС'!A27</f>
        <v>3.1.1</v>
      </c>
    </row>
    <row r="30" spans="1:31" ht="47.25" x14ac:dyDescent="0.25">
      <c r="A30" s="156" t="s">
        <v>203</v>
      </c>
      <c r="B30" s="153" t="str">
        <f>'№2 ИП ТС'!B28</f>
        <v>Реконструкция паропровода с заменой тепловой изоляции. Участок №2</v>
      </c>
      <c r="C30" s="154">
        <f>E30</f>
        <v>1011.6744640850322</v>
      </c>
      <c r="D30" s="154">
        <f>G30</f>
        <v>0</v>
      </c>
      <c r="E30" s="154">
        <f>F30</f>
        <v>1011.6744640850322</v>
      </c>
      <c r="F30" s="154">
        <f t="shared" si="10"/>
        <v>1011.6744640850322</v>
      </c>
      <c r="G30" s="154">
        <v>0</v>
      </c>
      <c r="H30" s="154">
        <f>'№2 ИП ТС'!V28</f>
        <v>0</v>
      </c>
      <c r="I30" s="154">
        <f>'№2 ИП ТС'!W28-I16</f>
        <v>1011.6744640850322</v>
      </c>
      <c r="J30" s="154">
        <f>'№2 ИП ТС'!X28</f>
        <v>0</v>
      </c>
      <c r="K30" s="154">
        <f>'№2 ИП ТС'!Y28</f>
        <v>0</v>
      </c>
      <c r="L30" s="154">
        <f>'№2 ИП ТС'!Z28</f>
        <v>0</v>
      </c>
      <c r="M30" s="154">
        <f>'№2 ИП ТС'!AA28</f>
        <v>0</v>
      </c>
      <c r="N30" s="154">
        <f>'№2 ИП ТС'!AB28</f>
        <v>0</v>
      </c>
      <c r="O30" s="154">
        <f>'№2 ИП ТС'!AC28</f>
        <v>0</v>
      </c>
      <c r="P30" s="154">
        <f>'№2 ИП ТС'!AD28</f>
        <v>0</v>
      </c>
      <c r="Q30" s="154">
        <f>'№2 ИП ТС'!AE28</f>
        <v>0</v>
      </c>
      <c r="R30" s="154">
        <f>'№2 ИП ТС'!AF28</f>
        <v>0</v>
      </c>
      <c r="S30" s="154">
        <f>'№2 ИП ТС'!AG28</f>
        <v>0</v>
      </c>
      <c r="T30" s="154">
        <v>0</v>
      </c>
      <c r="U30" s="154">
        <f>'№2 ИП ТС'!AI28</f>
        <v>0</v>
      </c>
      <c r="V30" s="154">
        <f>'№2 ИП ТС'!AJ28</f>
        <v>0</v>
      </c>
      <c r="W30" s="154">
        <f>'№2 ИП ТС'!AK28</f>
        <v>0</v>
      </c>
      <c r="X30" s="154">
        <f>'№2 ИП ТС'!AL28</f>
        <v>0</v>
      </c>
      <c r="Y30" s="154">
        <f>'№2 ИП ТС'!AM28</f>
        <v>0</v>
      </c>
      <c r="Z30" s="154">
        <f>'№2 ИП ТС'!AN28</f>
        <v>0</v>
      </c>
      <c r="AA30" s="154">
        <f>'№2 ИП ТС'!AO28</f>
        <v>0</v>
      </c>
      <c r="AB30" s="154">
        <v>0</v>
      </c>
      <c r="AC30" s="154" t="str">
        <f>'№2 ИП ТС'!A28</f>
        <v>3.1.2</v>
      </c>
    </row>
    <row r="31" spans="1:31" ht="47.25" x14ac:dyDescent="0.25">
      <c r="A31" s="156" t="s">
        <v>280</v>
      </c>
      <c r="B31" s="153" t="str">
        <f>'№2 ИП ТС'!B29</f>
        <v>Реконструкция паропровода с заменой тепловой изоляции. Участок №3</v>
      </c>
      <c r="C31" s="154">
        <f>E31</f>
        <v>881.16759908503218</v>
      </c>
      <c r="D31" s="154">
        <f>G31</f>
        <v>0</v>
      </c>
      <c r="E31" s="154">
        <f>F31</f>
        <v>881.16759908503218</v>
      </c>
      <c r="F31" s="154">
        <f t="shared" si="10"/>
        <v>881.16759908503218</v>
      </c>
      <c r="G31" s="154">
        <v>0</v>
      </c>
      <c r="H31" s="154">
        <f>'№2 ИП ТС'!V29</f>
        <v>0</v>
      </c>
      <c r="I31" s="154">
        <f>'№2 ИП ТС'!W29</f>
        <v>0</v>
      </c>
      <c r="J31" s="154">
        <f>'№2 ИП ТС'!X29-J17</f>
        <v>881.16759908503218</v>
      </c>
      <c r="K31" s="154">
        <f>'№2 ИП ТС'!Y29</f>
        <v>0</v>
      </c>
      <c r="L31" s="154">
        <f>'№2 ИП ТС'!Z29</f>
        <v>0</v>
      </c>
      <c r="M31" s="154">
        <f>'№2 ИП ТС'!AA29</f>
        <v>0</v>
      </c>
      <c r="N31" s="154">
        <f>'№2 ИП ТС'!AB29</f>
        <v>0</v>
      </c>
      <c r="O31" s="154">
        <f>'№2 ИП ТС'!AC29</f>
        <v>0</v>
      </c>
      <c r="P31" s="154">
        <f>'№2 ИП ТС'!AD29</f>
        <v>0</v>
      </c>
      <c r="Q31" s="154">
        <f>'№2 ИП ТС'!AE29</f>
        <v>0</v>
      </c>
      <c r="R31" s="154">
        <f>'№2 ИП ТС'!AF29</f>
        <v>0</v>
      </c>
      <c r="S31" s="154">
        <f>'№2 ИП ТС'!AG29</f>
        <v>0</v>
      </c>
      <c r="T31" s="154">
        <v>0</v>
      </c>
      <c r="U31" s="154">
        <f>'№2 ИП ТС'!AI29</f>
        <v>0</v>
      </c>
      <c r="V31" s="154">
        <f>'№2 ИП ТС'!AJ29</f>
        <v>0</v>
      </c>
      <c r="W31" s="154">
        <f>'№2 ИП ТС'!AK29</f>
        <v>0</v>
      </c>
      <c r="X31" s="154">
        <f>'№2 ИП ТС'!AL29</f>
        <v>0</v>
      </c>
      <c r="Y31" s="154">
        <f>'№2 ИП ТС'!AM29</f>
        <v>0</v>
      </c>
      <c r="Z31" s="154">
        <f>'№2 ИП ТС'!AN29</f>
        <v>0</v>
      </c>
      <c r="AA31" s="154">
        <f>'№2 ИП ТС'!AO29</f>
        <v>0</v>
      </c>
      <c r="AB31" s="154">
        <v>0</v>
      </c>
      <c r="AC31" s="154" t="str">
        <f>'№2 ИП ТС'!A29</f>
        <v>3.1.3</v>
      </c>
    </row>
    <row r="32" spans="1:31" ht="31.5" x14ac:dyDescent="0.25">
      <c r="A32" s="156" t="s">
        <v>294</v>
      </c>
      <c r="B32" s="153" t="str">
        <f>'№2 ИП ТС'!B31</f>
        <v>Реконструкция системы ХВО  (замена фильтра ФИПа I-2.0-0.6 )</v>
      </c>
      <c r="C32" s="154">
        <f>'№2 ИП ТС'!R31-C18</f>
        <v>379.45401520000007</v>
      </c>
      <c r="D32" s="154">
        <f>C32</f>
        <v>379.45401520000007</v>
      </c>
      <c r="E32" s="154">
        <f>C32-D32</f>
        <v>0</v>
      </c>
      <c r="F32" s="154">
        <f t="shared" si="10"/>
        <v>379.45401520000007</v>
      </c>
      <c r="G32" s="154">
        <v>0</v>
      </c>
      <c r="H32" s="154">
        <f>'№2 ИП ТС'!V31-H18</f>
        <v>379.45401520000007</v>
      </c>
      <c r="I32" s="154">
        <f>'№2 ИП ТС'!W31</f>
        <v>0</v>
      </c>
      <c r="J32" s="154">
        <f>'№2 ИП ТС'!X31</f>
        <v>0</v>
      </c>
      <c r="K32" s="154">
        <f>'№2 ИП ТС'!Y31</f>
        <v>0</v>
      </c>
      <c r="L32" s="154">
        <f>'№2 ИП ТС'!Z31</f>
        <v>0</v>
      </c>
      <c r="M32" s="154">
        <f>'№2 ИП ТС'!AA31</f>
        <v>0</v>
      </c>
      <c r="N32" s="154">
        <f>'№2 ИП ТС'!AB31</f>
        <v>0</v>
      </c>
      <c r="O32" s="154">
        <f>'№2 ИП ТС'!AC31</f>
        <v>0</v>
      </c>
      <c r="P32" s="154">
        <f>'№2 ИП ТС'!AD31</f>
        <v>0</v>
      </c>
      <c r="Q32" s="154">
        <f>'№2 ИП ТС'!AE31</f>
        <v>0</v>
      </c>
      <c r="R32" s="154">
        <f>'№2 ИП ТС'!AF31</f>
        <v>0</v>
      </c>
      <c r="S32" s="154">
        <f>'№2 ИП ТС'!AG31</f>
        <v>0</v>
      </c>
      <c r="T32" s="154">
        <f>'№2 ИП ТС'!AH31</f>
        <v>0</v>
      </c>
      <c r="U32" s="154">
        <f>'№2 ИП ТС'!AI31</f>
        <v>0</v>
      </c>
      <c r="V32" s="154">
        <f>'№2 ИП ТС'!AJ31</f>
        <v>0</v>
      </c>
      <c r="W32" s="154">
        <f>'№2 ИП ТС'!AK31</f>
        <v>0</v>
      </c>
      <c r="X32" s="154">
        <f>'№2 ИП ТС'!AL31</f>
        <v>0</v>
      </c>
      <c r="Y32" s="154">
        <f>'№2 ИП ТС'!AM31</f>
        <v>0</v>
      </c>
      <c r="Z32" s="154">
        <f>'№2 ИП ТС'!AN31</f>
        <v>0</v>
      </c>
      <c r="AA32" s="154">
        <f>'№2 ИП ТС'!AO31</f>
        <v>0</v>
      </c>
      <c r="AB32" s="154">
        <v>0</v>
      </c>
      <c r="AC32" s="154" t="str">
        <f>'№2 ИП ТС'!A31</f>
        <v>3.2.1</v>
      </c>
    </row>
    <row r="33" spans="1:31" ht="63" x14ac:dyDescent="0.25">
      <c r="A33" s="156" t="s">
        <v>295</v>
      </c>
      <c r="B33" s="153" t="str">
        <f>'№2 ИП ТС'!B41</f>
        <v>Установка системы охранной сигнализации (по периметру котельной по предписанию Росгвардии)</v>
      </c>
      <c r="C33" s="154">
        <f>'№2 ИП ТС'!T41</f>
        <v>1656.4301624</v>
      </c>
      <c r="D33" s="154">
        <f>C33</f>
        <v>1656.4301624</v>
      </c>
      <c r="E33" s="154">
        <f>C33-D33</f>
        <v>0</v>
      </c>
      <c r="F33" s="154">
        <f t="shared" si="10"/>
        <v>1656.4301624</v>
      </c>
      <c r="G33" s="154">
        <v>0</v>
      </c>
      <c r="H33" s="154">
        <f>'№2 ИП ТС'!V41</f>
        <v>1656.4301624</v>
      </c>
      <c r="I33" s="154">
        <f>'№2 ИП ТС'!W41</f>
        <v>0</v>
      </c>
      <c r="J33" s="154">
        <f>'№2 ИП ТС'!X41</f>
        <v>0</v>
      </c>
      <c r="K33" s="154">
        <f>'№2 ИП ТС'!Y41</f>
        <v>0</v>
      </c>
      <c r="L33" s="154">
        <f>'№2 ИП ТС'!Z41</f>
        <v>0</v>
      </c>
      <c r="M33" s="154">
        <f>'№2 ИП ТС'!AA41</f>
        <v>0</v>
      </c>
      <c r="N33" s="154">
        <f>'№2 ИП ТС'!AB41</f>
        <v>0</v>
      </c>
      <c r="O33" s="154">
        <f>'№2 ИП ТС'!AC41</f>
        <v>0</v>
      </c>
      <c r="P33" s="154">
        <f>'№2 ИП ТС'!AD41</f>
        <v>0</v>
      </c>
      <c r="Q33" s="154">
        <f>'№2 ИП ТС'!AE41</f>
        <v>0</v>
      </c>
      <c r="R33" s="154">
        <f>'№2 ИП ТС'!AF41</f>
        <v>0</v>
      </c>
      <c r="S33" s="154">
        <f>'№2 ИП ТС'!AG41</f>
        <v>0</v>
      </c>
      <c r="T33" s="154">
        <f>'№2 ИП ТС'!AH41</f>
        <v>0</v>
      </c>
      <c r="U33" s="154">
        <f>'№2 ИП ТС'!AI41</f>
        <v>0</v>
      </c>
      <c r="V33" s="154">
        <f>'№2 ИП ТС'!AJ41</f>
        <v>0</v>
      </c>
      <c r="W33" s="154">
        <f>'№2 ИП ТС'!AK41</f>
        <v>0</v>
      </c>
      <c r="X33" s="154">
        <f>'№2 ИП ТС'!AL41</f>
        <v>0</v>
      </c>
      <c r="Y33" s="154">
        <f>'№2 ИП ТС'!AM41</f>
        <v>0</v>
      </c>
      <c r="Z33" s="154">
        <f>'№2 ИП ТС'!AN41</f>
        <v>0</v>
      </c>
      <c r="AA33" s="154">
        <f>'№2 ИП ТС'!AO41</f>
        <v>0</v>
      </c>
      <c r="AB33" s="154">
        <v>0</v>
      </c>
      <c r="AC33" s="154" t="str">
        <f>'№2 ИП ТС'!A41</f>
        <v>6.1</v>
      </c>
    </row>
    <row r="34" spans="1:31" ht="15.75" x14ac:dyDescent="0.25">
      <c r="A34" s="147" t="s">
        <v>133</v>
      </c>
      <c r="B34" s="153" t="s">
        <v>281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4">
        <v>0</v>
      </c>
      <c r="O34" s="154">
        <v>0</v>
      </c>
      <c r="P34" s="154">
        <v>0</v>
      </c>
      <c r="Q34" s="154">
        <v>0</v>
      </c>
      <c r="R34" s="154">
        <v>0</v>
      </c>
      <c r="S34" s="154">
        <v>0</v>
      </c>
      <c r="T34" s="154">
        <v>0</v>
      </c>
      <c r="U34" s="154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154">
        <v>0</v>
      </c>
      <c r="AB34" s="154">
        <v>0</v>
      </c>
      <c r="AC34" s="154"/>
    </row>
    <row r="35" spans="1:31" s="159" customFormat="1" ht="173.25" x14ac:dyDescent="0.25">
      <c r="A35" s="149" t="s">
        <v>134</v>
      </c>
      <c r="B35" s="150" t="s">
        <v>180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0</v>
      </c>
      <c r="R35" s="151">
        <v>0</v>
      </c>
      <c r="S35" s="151">
        <v>0</v>
      </c>
      <c r="T35" s="151">
        <v>0</v>
      </c>
      <c r="U35" s="151">
        <v>0</v>
      </c>
      <c r="V35" s="151">
        <v>0</v>
      </c>
      <c r="W35" s="151">
        <v>0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/>
      <c r="AD35" s="158"/>
      <c r="AE35" s="158"/>
    </row>
    <row r="36" spans="1:31" s="159" customFormat="1" ht="31.5" x14ac:dyDescent="0.25">
      <c r="A36" s="160" t="s">
        <v>135</v>
      </c>
      <c r="B36" s="161" t="s">
        <v>152</v>
      </c>
      <c r="C36" s="162">
        <f>SUM(G36:AB36)</f>
        <v>0</v>
      </c>
      <c r="D36" s="162">
        <v>0</v>
      </c>
      <c r="E36" s="162">
        <f>SUM(G36:Y36)</f>
        <v>0</v>
      </c>
      <c r="F36" s="162">
        <f>SUM(G36:AB36)</f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62">
        <v>0</v>
      </c>
      <c r="V36" s="162">
        <v>0</v>
      </c>
      <c r="W36" s="162">
        <v>0</v>
      </c>
      <c r="X36" s="162">
        <v>0</v>
      </c>
      <c r="Y36" s="162">
        <v>0</v>
      </c>
      <c r="Z36" s="162">
        <v>0</v>
      </c>
      <c r="AA36" s="162">
        <v>0</v>
      </c>
      <c r="AB36" s="162">
        <v>0</v>
      </c>
      <c r="AC36" s="162"/>
      <c r="AD36" s="158"/>
      <c r="AE36" s="158"/>
    </row>
    <row r="37" spans="1:31" s="159" customFormat="1" ht="15.75" x14ac:dyDescent="0.25">
      <c r="A37" s="160"/>
      <c r="B37" s="161" t="s">
        <v>117</v>
      </c>
      <c r="C37" s="162">
        <f t="shared" ref="C37:AB37" si="11">C26+C35+C25+C14</f>
        <v>8748.2111676000004</v>
      </c>
      <c r="D37" s="162">
        <f t="shared" si="11"/>
        <v>2035.8841775999999</v>
      </c>
      <c r="E37" s="162">
        <f t="shared" si="11"/>
        <v>6712.3269899999996</v>
      </c>
      <c r="F37" s="162">
        <f t="shared" si="11"/>
        <v>8748.2111676000004</v>
      </c>
      <c r="G37" s="162">
        <f t="shared" si="11"/>
        <v>0</v>
      </c>
      <c r="H37" s="162">
        <f t="shared" si="11"/>
        <v>4330.5937875999998</v>
      </c>
      <c r="I37" s="162">
        <f t="shared" si="11"/>
        <v>2165.7734500000001</v>
      </c>
      <c r="J37" s="162">
        <f t="shared" si="11"/>
        <v>2251.84393</v>
      </c>
      <c r="K37" s="162">
        <f t="shared" si="11"/>
        <v>0</v>
      </c>
      <c r="L37" s="162">
        <f t="shared" si="11"/>
        <v>0</v>
      </c>
      <c r="M37" s="162">
        <f t="shared" si="11"/>
        <v>0</v>
      </c>
      <c r="N37" s="162">
        <f t="shared" si="11"/>
        <v>0</v>
      </c>
      <c r="O37" s="162">
        <f t="shared" si="11"/>
        <v>0</v>
      </c>
      <c r="P37" s="162">
        <f t="shared" si="11"/>
        <v>0</v>
      </c>
      <c r="Q37" s="162">
        <f t="shared" si="11"/>
        <v>0</v>
      </c>
      <c r="R37" s="162">
        <f t="shared" si="11"/>
        <v>0</v>
      </c>
      <c r="S37" s="162">
        <f t="shared" si="11"/>
        <v>0</v>
      </c>
      <c r="T37" s="162">
        <f t="shared" si="11"/>
        <v>0</v>
      </c>
      <c r="U37" s="162">
        <f t="shared" si="11"/>
        <v>0</v>
      </c>
      <c r="V37" s="162">
        <f t="shared" si="11"/>
        <v>0</v>
      </c>
      <c r="W37" s="162">
        <f t="shared" si="11"/>
        <v>0</v>
      </c>
      <c r="X37" s="162">
        <f t="shared" si="11"/>
        <v>0</v>
      </c>
      <c r="Y37" s="162">
        <f t="shared" si="11"/>
        <v>0</v>
      </c>
      <c r="Z37" s="162">
        <f t="shared" si="11"/>
        <v>0</v>
      </c>
      <c r="AA37" s="162">
        <f t="shared" si="11"/>
        <v>0</v>
      </c>
      <c r="AB37" s="162">
        <f t="shared" si="11"/>
        <v>0</v>
      </c>
      <c r="AC37" s="162"/>
      <c r="AD37" s="158"/>
      <c r="AE37" s="158"/>
    </row>
    <row r="38" spans="1:31" s="159" customFormat="1" ht="56.25" hidden="1" customHeight="1" x14ac:dyDescent="0.25">
      <c r="A38" s="266" t="s">
        <v>153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158"/>
      <c r="AE38" s="158"/>
    </row>
    <row r="39" spans="1:31" s="159" customFormat="1" ht="68.25" hidden="1" customHeight="1" x14ac:dyDescent="0.25">
      <c r="A39" s="160" t="s">
        <v>18</v>
      </c>
      <c r="B39" s="161" t="s">
        <v>143</v>
      </c>
      <c r="C39" s="162">
        <f>D39+E39</f>
        <v>8748.2108645599983</v>
      </c>
      <c r="D39" s="162">
        <f>D40+D46+D47+D48</f>
        <v>2248.8888745599997</v>
      </c>
      <c r="E39" s="162">
        <f>E40+E46+E47+E48</f>
        <v>6499.3219899999995</v>
      </c>
      <c r="F39" s="162">
        <f t="shared" ref="F39:F48" si="12">SUM(G39:AB39)</f>
        <v>8748.2108645599983</v>
      </c>
      <c r="G39" s="162">
        <f t="shared" ref="G39:AB39" si="13">G40+G46+G47+G48</f>
        <v>0</v>
      </c>
      <c r="H39" s="162">
        <f t="shared" si="13"/>
        <v>0</v>
      </c>
      <c r="I39" s="162">
        <f t="shared" si="13"/>
        <v>563.29514438285707</v>
      </c>
      <c r="J39" s="162">
        <f t="shared" si="13"/>
        <v>779.87248938285711</v>
      </c>
      <c r="K39" s="162">
        <f t="shared" si="13"/>
        <v>1005.0568823828571</v>
      </c>
      <c r="L39" s="162">
        <f t="shared" si="13"/>
        <v>1005.0568823828571</v>
      </c>
      <c r="M39" s="162">
        <f t="shared" si="13"/>
        <v>1005.056579342857</v>
      </c>
      <c r="N39" s="162">
        <f t="shared" si="13"/>
        <v>886.56507934285708</v>
      </c>
      <c r="O39" s="162">
        <f t="shared" si="13"/>
        <v>886.56507934285708</v>
      </c>
      <c r="P39" s="162">
        <f t="shared" si="13"/>
        <v>649.93219899999997</v>
      </c>
      <c r="Q39" s="162">
        <f t="shared" si="13"/>
        <v>649.93219899999997</v>
      </c>
      <c r="R39" s="162">
        <f t="shared" si="13"/>
        <v>649.93219899999997</v>
      </c>
      <c r="S39" s="162">
        <f t="shared" si="13"/>
        <v>441.76173800000004</v>
      </c>
      <c r="T39" s="162">
        <f t="shared" si="13"/>
        <v>225.184393</v>
      </c>
      <c r="U39" s="162">
        <f t="shared" si="13"/>
        <v>0</v>
      </c>
      <c r="V39" s="162">
        <f t="shared" si="13"/>
        <v>0</v>
      </c>
      <c r="W39" s="162">
        <f t="shared" si="13"/>
        <v>0</v>
      </c>
      <c r="X39" s="162">
        <f t="shared" si="13"/>
        <v>0</v>
      </c>
      <c r="Y39" s="162">
        <f t="shared" si="13"/>
        <v>0</v>
      </c>
      <c r="Z39" s="162">
        <f t="shared" si="13"/>
        <v>0</v>
      </c>
      <c r="AA39" s="162">
        <f t="shared" si="13"/>
        <v>0</v>
      </c>
      <c r="AB39" s="162">
        <f t="shared" si="13"/>
        <v>0</v>
      </c>
      <c r="AC39" s="162"/>
      <c r="AD39" s="158"/>
      <c r="AE39" s="158"/>
    </row>
    <row r="40" spans="1:31" s="159" customFormat="1" ht="56.25" hidden="1" customHeight="1" x14ac:dyDescent="0.25">
      <c r="A40" s="163" t="s">
        <v>15</v>
      </c>
      <c r="B40" s="164" t="s">
        <v>181</v>
      </c>
      <c r="C40" s="157">
        <f>SUM(C41:C45)</f>
        <v>8748.2108645599983</v>
      </c>
      <c r="D40" s="157">
        <f>SUM(D41:D45)</f>
        <v>2248.8888745599997</v>
      </c>
      <c r="E40" s="157">
        <f>SUM(E41:E45)</f>
        <v>6499.3219899999995</v>
      </c>
      <c r="F40" s="157">
        <f t="shared" si="12"/>
        <v>8748.2108645599983</v>
      </c>
      <c r="G40" s="157">
        <f t="shared" ref="G40:AB40" si="14">SUM(G41:G45)</f>
        <v>0</v>
      </c>
      <c r="H40" s="157">
        <f t="shared" si="14"/>
        <v>0</v>
      </c>
      <c r="I40" s="157">
        <f t="shared" si="14"/>
        <v>563.29514438285707</v>
      </c>
      <c r="J40" s="157">
        <f t="shared" si="14"/>
        <v>779.87248938285711</v>
      </c>
      <c r="K40" s="157">
        <f t="shared" si="14"/>
        <v>1005.0568823828571</v>
      </c>
      <c r="L40" s="157">
        <f t="shared" si="14"/>
        <v>1005.0568823828571</v>
      </c>
      <c r="M40" s="157">
        <f t="shared" si="14"/>
        <v>1005.056579342857</v>
      </c>
      <c r="N40" s="157">
        <f t="shared" si="14"/>
        <v>886.56507934285708</v>
      </c>
      <c r="O40" s="157">
        <f t="shared" si="14"/>
        <v>886.56507934285708</v>
      </c>
      <c r="P40" s="157">
        <f t="shared" si="14"/>
        <v>649.93219899999997</v>
      </c>
      <c r="Q40" s="157">
        <f t="shared" si="14"/>
        <v>649.93219899999997</v>
      </c>
      <c r="R40" s="157">
        <f t="shared" si="14"/>
        <v>649.93219899999997</v>
      </c>
      <c r="S40" s="157">
        <f t="shared" si="14"/>
        <v>441.76173800000004</v>
      </c>
      <c r="T40" s="157">
        <f t="shared" si="14"/>
        <v>225.184393</v>
      </c>
      <c r="U40" s="157">
        <f t="shared" si="14"/>
        <v>0</v>
      </c>
      <c r="V40" s="157">
        <f t="shared" si="14"/>
        <v>0</v>
      </c>
      <c r="W40" s="157">
        <f t="shared" si="14"/>
        <v>0</v>
      </c>
      <c r="X40" s="157">
        <f t="shared" si="14"/>
        <v>0</v>
      </c>
      <c r="Y40" s="157">
        <f t="shared" si="14"/>
        <v>0</v>
      </c>
      <c r="Z40" s="157">
        <f t="shared" si="14"/>
        <v>0</v>
      </c>
      <c r="AA40" s="157">
        <f t="shared" si="14"/>
        <v>0</v>
      </c>
      <c r="AB40" s="157">
        <f t="shared" si="14"/>
        <v>0</v>
      </c>
      <c r="AC40" s="157"/>
      <c r="AD40" s="158"/>
      <c r="AE40" s="158"/>
    </row>
    <row r="41" spans="1:31" s="159" customFormat="1" ht="58.5" hidden="1" customHeight="1" x14ac:dyDescent="0.25">
      <c r="A41" s="163" t="s">
        <v>97</v>
      </c>
      <c r="B41" s="164" t="str">
        <f>B29</f>
        <v>Реконструкция паропровода с заменой тепловой изоляции. Участок №1</v>
      </c>
      <c r="C41" s="157">
        <f>E41</f>
        <v>2081.7046099999998</v>
      </c>
      <c r="D41" s="157">
        <f>E41-C41</f>
        <v>0</v>
      </c>
      <c r="E41" s="157">
        <f>F41</f>
        <v>2081.7046099999998</v>
      </c>
      <c r="F41" s="157">
        <f t="shared" si="12"/>
        <v>2081.7046099999998</v>
      </c>
      <c r="G41" s="157">
        <v>0</v>
      </c>
      <c r="H41" s="157">
        <v>0</v>
      </c>
      <c r="I41" s="157">
        <f>мероприятия!F9/10</f>
        <v>208.17046099999999</v>
      </c>
      <c r="J41" s="157">
        <f>I41</f>
        <v>208.17046099999999</v>
      </c>
      <c r="K41" s="157">
        <f t="shared" ref="K41:R41" si="15">J41</f>
        <v>208.17046099999999</v>
      </c>
      <c r="L41" s="157">
        <f t="shared" si="15"/>
        <v>208.17046099999999</v>
      </c>
      <c r="M41" s="157">
        <f t="shared" si="15"/>
        <v>208.17046099999999</v>
      </c>
      <c r="N41" s="157">
        <f t="shared" si="15"/>
        <v>208.17046099999999</v>
      </c>
      <c r="O41" s="157">
        <f t="shared" si="15"/>
        <v>208.17046099999999</v>
      </c>
      <c r="P41" s="157">
        <f t="shared" si="15"/>
        <v>208.17046099999999</v>
      </c>
      <c r="Q41" s="157">
        <f t="shared" si="15"/>
        <v>208.17046099999999</v>
      </c>
      <c r="R41" s="157">
        <f t="shared" si="15"/>
        <v>208.17046099999999</v>
      </c>
      <c r="S41" s="157">
        <v>0</v>
      </c>
      <c r="T41" s="157">
        <f>S41</f>
        <v>0</v>
      </c>
      <c r="U41" s="157">
        <f t="shared" ref="U41:AB41" si="16">T41</f>
        <v>0</v>
      </c>
      <c r="V41" s="157">
        <f t="shared" si="16"/>
        <v>0</v>
      </c>
      <c r="W41" s="157">
        <f t="shared" si="16"/>
        <v>0</v>
      </c>
      <c r="X41" s="157">
        <f t="shared" si="16"/>
        <v>0</v>
      </c>
      <c r="Y41" s="157">
        <f t="shared" si="16"/>
        <v>0</v>
      </c>
      <c r="Z41" s="157">
        <f t="shared" si="16"/>
        <v>0</v>
      </c>
      <c r="AA41" s="157">
        <f t="shared" si="16"/>
        <v>0</v>
      </c>
      <c r="AB41" s="157">
        <f t="shared" si="16"/>
        <v>0</v>
      </c>
      <c r="AC41" s="157" t="str">
        <f>AC29</f>
        <v>3.1.1</v>
      </c>
      <c r="AD41" s="158"/>
      <c r="AE41" s="158"/>
    </row>
    <row r="42" spans="1:31" s="159" customFormat="1" ht="58.5" hidden="1" customHeight="1" x14ac:dyDescent="0.25">
      <c r="A42" s="163" t="s">
        <v>292</v>
      </c>
      <c r="B42" s="164" t="str">
        <f>B30</f>
        <v>Реконструкция паропровода с заменой тепловой изоляции. Участок №2</v>
      </c>
      <c r="C42" s="157">
        <f>E42</f>
        <v>2165.7734499999997</v>
      </c>
      <c r="D42" s="157">
        <f>E42-C42</f>
        <v>0</v>
      </c>
      <c r="E42" s="157">
        <f>F42</f>
        <v>2165.7734499999997</v>
      </c>
      <c r="F42" s="157">
        <f t="shared" si="12"/>
        <v>2165.7734499999997</v>
      </c>
      <c r="G42" s="154">
        <v>0</v>
      </c>
      <c r="H42" s="154">
        <v>0</v>
      </c>
      <c r="I42" s="157">
        <v>0</v>
      </c>
      <c r="J42" s="157">
        <f>мероприятия!F10/10</f>
        <v>216.57734500000001</v>
      </c>
      <c r="K42" s="157">
        <f t="shared" ref="K42:O43" si="17">J42</f>
        <v>216.57734500000001</v>
      </c>
      <c r="L42" s="157">
        <f t="shared" si="17"/>
        <v>216.57734500000001</v>
      </c>
      <c r="M42" s="157">
        <f t="shared" si="17"/>
        <v>216.57734500000001</v>
      </c>
      <c r="N42" s="157">
        <f t="shared" si="17"/>
        <v>216.57734500000001</v>
      </c>
      <c r="O42" s="157">
        <f t="shared" si="17"/>
        <v>216.57734500000001</v>
      </c>
      <c r="P42" s="157">
        <f t="shared" ref="P42:Q44" si="18">O42</f>
        <v>216.57734500000001</v>
      </c>
      <c r="Q42" s="157">
        <f t="shared" si="18"/>
        <v>216.57734500000001</v>
      </c>
      <c r="R42" s="154">
        <f>Q42-H42</f>
        <v>216.57734500000001</v>
      </c>
      <c r="S42" s="154">
        <f>R42</f>
        <v>216.57734500000001</v>
      </c>
      <c r="T42" s="157">
        <v>0</v>
      </c>
      <c r="U42" s="157">
        <f>T42</f>
        <v>0</v>
      </c>
      <c r="V42" s="157">
        <f>U42</f>
        <v>0</v>
      </c>
      <c r="W42" s="157">
        <v>0</v>
      </c>
      <c r="X42" s="157">
        <f>W42</f>
        <v>0</v>
      </c>
      <c r="Y42" s="157">
        <v>0</v>
      </c>
      <c r="Z42" s="157">
        <v>0</v>
      </c>
      <c r="AA42" s="157">
        <v>0</v>
      </c>
      <c r="AB42" s="157">
        <v>0</v>
      </c>
      <c r="AC42" s="157" t="str">
        <f>AC30</f>
        <v>3.1.2</v>
      </c>
      <c r="AD42" s="158"/>
      <c r="AE42" s="158"/>
    </row>
    <row r="43" spans="1:31" s="159" customFormat="1" ht="58.5" hidden="1" customHeight="1" x14ac:dyDescent="0.25">
      <c r="A43" s="163" t="s">
        <v>293</v>
      </c>
      <c r="B43" s="164" t="str">
        <f>B31</f>
        <v>Реконструкция паропровода с заменой тепловой изоляции. Участок №3</v>
      </c>
      <c r="C43" s="157">
        <f>E43</f>
        <v>2251.84393</v>
      </c>
      <c r="D43" s="157">
        <f>E43-C43</f>
        <v>0</v>
      </c>
      <c r="E43" s="157">
        <f>F43</f>
        <v>2251.84393</v>
      </c>
      <c r="F43" s="157">
        <f t="shared" si="12"/>
        <v>2251.84393</v>
      </c>
      <c r="G43" s="154">
        <v>0</v>
      </c>
      <c r="H43" s="154">
        <v>0</v>
      </c>
      <c r="I43" s="157">
        <v>0</v>
      </c>
      <c r="J43" s="157">
        <v>0</v>
      </c>
      <c r="K43" s="157">
        <f>мероприятия!F11/10</f>
        <v>225.184393</v>
      </c>
      <c r="L43" s="157">
        <f>K43</f>
        <v>225.184393</v>
      </c>
      <c r="M43" s="157">
        <f t="shared" si="17"/>
        <v>225.184393</v>
      </c>
      <c r="N43" s="157">
        <f t="shared" si="17"/>
        <v>225.184393</v>
      </c>
      <c r="O43" s="157">
        <f t="shared" si="17"/>
        <v>225.184393</v>
      </c>
      <c r="P43" s="157">
        <f t="shared" si="18"/>
        <v>225.184393</v>
      </c>
      <c r="Q43" s="157">
        <f t="shared" si="18"/>
        <v>225.184393</v>
      </c>
      <c r="R43" s="157">
        <f>Q43</f>
        <v>225.184393</v>
      </c>
      <c r="S43" s="157">
        <f>R43</f>
        <v>225.184393</v>
      </c>
      <c r="T43" s="157">
        <f t="shared" ref="T43:T48" si="19">S43</f>
        <v>225.184393</v>
      </c>
      <c r="U43" s="157">
        <v>0</v>
      </c>
      <c r="V43" s="157">
        <f>U43</f>
        <v>0</v>
      </c>
      <c r="W43" s="157">
        <f>V43</f>
        <v>0</v>
      </c>
      <c r="X43" s="157">
        <f>W43</f>
        <v>0</v>
      </c>
      <c r="Y43" s="157">
        <f>X43</f>
        <v>0</v>
      </c>
      <c r="Z43" s="157">
        <f>Y43</f>
        <v>0</v>
      </c>
      <c r="AA43" s="157">
        <f>Z43</f>
        <v>0</v>
      </c>
      <c r="AB43" s="157">
        <f>AA43</f>
        <v>0</v>
      </c>
      <c r="AC43" s="157" t="str">
        <f>AC31</f>
        <v>3.1.3</v>
      </c>
      <c r="AD43" s="158"/>
      <c r="AE43" s="158"/>
    </row>
    <row r="44" spans="1:31" s="159" customFormat="1" ht="58.5" hidden="1" customHeight="1" x14ac:dyDescent="0.25">
      <c r="A44" s="163" t="s">
        <v>296</v>
      </c>
      <c r="B44" s="164" t="str">
        <f>мероприятия!B8</f>
        <v>Реконструкция системы ХВО  (замена фильтра ФИПа I-2.0-0.6 )</v>
      </c>
      <c r="C44" s="157">
        <f>F44</f>
        <v>592.45871216</v>
      </c>
      <c r="D44" s="157">
        <f>C44-E44</f>
        <v>592.45871216</v>
      </c>
      <c r="E44" s="157">
        <v>0</v>
      </c>
      <c r="F44" s="157">
        <f t="shared" si="12"/>
        <v>592.45871216</v>
      </c>
      <c r="G44" s="154">
        <v>0</v>
      </c>
      <c r="H44" s="154">
        <v>0</v>
      </c>
      <c r="I44" s="157">
        <f>мероприятия!F8/5</f>
        <v>118.49180304000001</v>
      </c>
      <c r="J44" s="157">
        <f t="shared" ref="J44:O44" si="20">I44</f>
        <v>118.49180304000001</v>
      </c>
      <c r="K44" s="157">
        <f t="shared" si="20"/>
        <v>118.49180304000001</v>
      </c>
      <c r="L44" s="157">
        <f t="shared" si="20"/>
        <v>118.49180304000001</v>
      </c>
      <c r="M44" s="182">
        <v>118.4915</v>
      </c>
      <c r="N44" s="157">
        <v>0</v>
      </c>
      <c r="O44" s="157">
        <f t="shared" si="20"/>
        <v>0</v>
      </c>
      <c r="P44" s="157">
        <f t="shared" si="18"/>
        <v>0</v>
      </c>
      <c r="Q44" s="157">
        <f t="shared" si="18"/>
        <v>0</v>
      </c>
      <c r="R44" s="157">
        <f>Q44</f>
        <v>0</v>
      </c>
      <c r="S44" s="157">
        <v>0</v>
      </c>
      <c r="T44" s="157">
        <f t="shared" si="19"/>
        <v>0</v>
      </c>
      <c r="U44" s="157">
        <f t="shared" ref="U44:U48" si="21">T44</f>
        <v>0</v>
      </c>
      <c r="V44" s="157">
        <f>U44</f>
        <v>0</v>
      </c>
      <c r="W44" s="157">
        <f>V44</f>
        <v>0</v>
      </c>
      <c r="X44" s="157">
        <f>W44</f>
        <v>0</v>
      </c>
      <c r="Y44" s="157">
        <f>X44</f>
        <v>0</v>
      </c>
      <c r="Z44" s="157">
        <f>Y44</f>
        <v>0</v>
      </c>
      <c r="AA44" s="157">
        <v>0</v>
      </c>
      <c r="AB44" s="157">
        <v>0</v>
      </c>
      <c r="AC44" s="157" t="str">
        <f>AC32</f>
        <v>3.2.1</v>
      </c>
      <c r="AD44" s="158"/>
      <c r="AE44" s="158"/>
    </row>
    <row r="45" spans="1:31" s="159" customFormat="1" ht="67.5" hidden="1" customHeight="1" x14ac:dyDescent="0.25">
      <c r="A45" s="163" t="s">
        <v>297</v>
      </c>
      <c r="B45" s="164" t="str">
        <f>B33</f>
        <v>Установка системы охранной сигнализации (по периметру котельной по предписанию Росгвардии)</v>
      </c>
      <c r="C45" s="157">
        <f>F45</f>
        <v>1656.4301624</v>
      </c>
      <c r="D45" s="157">
        <f>C45-E45</f>
        <v>1656.4301624</v>
      </c>
      <c r="E45" s="157">
        <v>0</v>
      </c>
      <c r="F45" s="157">
        <f t="shared" si="12"/>
        <v>1656.4301624</v>
      </c>
      <c r="G45" s="154">
        <v>0</v>
      </c>
      <c r="H45" s="154">
        <v>0</v>
      </c>
      <c r="I45" s="157">
        <f>H33/7</f>
        <v>236.63288034285713</v>
      </c>
      <c r="J45" s="157">
        <f t="shared" ref="J45:Q45" si="22">I45</f>
        <v>236.63288034285713</v>
      </c>
      <c r="K45" s="157">
        <f t="shared" si="22"/>
        <v>236.63288034285713</v>
      </c>
      <c r="L45" s="157">
        <f t="shared" si="22"/>
        <v>236.63288034285713</v>
      </c>
      <c r="M45" s="157">
        <f t="shared" si="22"/>
        <v>236.63288034285713</v>
      </c>
      <c r="N45" s="157">
        <f>M45</f>
        <v>236.63288034285713</v>
      </c>
      <c r="O45" s="157">
        <f t="shared" si="22"/>
        <v>236.63288034285713</v>
      </c>
      <c r="P45" s="157">
        <v>0</v>
      </c>
      <c r="Q45" s="157">
        <f t="shared" si="22"/>
        <v>0</v>
      </c>
      <c r="R45" s="154">
        <f>Q45-H45</f>
        <v>0</v>
      </c>
      <c r="S45" s="157">
        <v>0</v>
      </c>
      <c r="T45" s="157">
        <f t="shared" si="19"/>
        <v>0</v>
      </c>
      <c r="U45" s="157">
        <f t="shared" si="21"/>
        <v>0</v>
      </c>
      <c r="V45" s="157">
        <f>U45</f>
        <v>0</v>
      </c>
      <c r="W45" s="157">
        <v>0</v>
      </c>
      <c r="X45" s="157">
        <f>W45</f>
        <v>0</v>
      </c>
      <c r="Y45" s="157">
        <v>0</v>
      </c>
      <c r="Z45" s="157">
        <v>0</v>
      </c>
      <c r="AA45" s="157">
        <v>0</v>
      </c>
      <c r="AB45" s="157">
        <v>0</v>
      </c>
      <c r="AC45" s="157" t="str">
        <f>AC33</f>
        <v>6.1</v>
      </c>
      <c r="AD45" s="158"/>
      <c r="AE45" s="158"/>
    </row>
    <row r="46" spans="1:31" ht="31.5" hidden="1" x14ac:dyDescent="0.25">
      <c r="A46" s="119" t="s">
        <v>172</v>
      </c>
      <c r="B46" s="164" t="s">
        <v>186</v>
      </c>
      <c r="C46" s="157">
        <f>D46+E46</f>
        <v>0</v>
      </c>
      <c r="D46" s="157">
        <v>0</v>
      </c>
      <c r="E46" s="157">
        <v>0</v>
      </c>
      <c r="F46" s="157">
        <f t="shared" si="12"/>
        <v>0</v>
      </c>
      <c r="G46" s="154">
        <v>0</v>
      </c>
      <c r="H46" s="154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f t="shared" ref="P46:S48" si="23">O46</f>
        <v>0</v>
      </c>
      <c r="Q46" s="157">
        <f t="shared" si="23"/>
        <v>0</v>
      </c>
      <c r="R46" s="154">
        <f t="shared" si="23"/>
        <v>0</v>
      </c>
      <c r="S46" s="157">
        <f t="shared" si="23"/>
        <v>0</v>
      </c>
      <c r="T46" s="157">
        <f t="shared" si="19"/>
        <v>0</v>
      </c>
      <c r="U46" s="157">
        <f t="shared" si="21"/>
        <v>0</v>
      </c>
      <c r="V46" s="157">
        <f>U46</f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7"/>
    </row>
    <row r="47" spans="1:31" ht="31.5" hidden="1" x14ac:dyDescent="0.25">
      <c r="A47" s="119" t="s">
        <v>173</v>
      </c>
      <c r="B47" s="164" t="s">
        <v>182</v>
      </c>
      <c r="C47" s="157">
        <f>SUM(G47:AB47)</f>
        <v>0</v>
      </c>
      <c r="D47" s="157">
        <v>0</v>
      </c>
      <c r="E47" s="157">
        <f>SUM(G47:AB47)</f>
        <v>0</v>
      </c>
      <c r="F47" s="157">
        <f t="shared" si="12"/>
        <v>0</v>
      </c>
      <c r="G47" s="154">
        <v>0</v>
      </c>
      <c r="H47" s="154">
        <v>0</v>
      </c>
      <c r="I47" s="157">
        <v>0</v>
      </c>
      <c r="J47" s="157">
        <v>0</v>
      </c>
      <c r="K47" s="157">
        <v>0</v>
      </c>
      <c r="L47" s="157">
        <v>0</v>
      </c>
      <c r="M47" s="157">
        <v>0</v>
      </c>
      <c r="N47" s="157">
        <v>0</v>
      </c>
      <c r="O47" s="157">
        <v>0</v>
      </c>
      <c r="P47" s="157">
        <f t="shared" si="23"/>
        <v>0</v>
      </c>
      <c r="Q47" s="157">
        <f t="shared" si="23"/>
        <v>0</v>
      </c>
      <c r="R47" s="154">
        <f t="shared" si="23"/>
        <v>0</v>
      </c>
      <c r="S47" s="157">
        <f t="shared" si="23"/>
        <v>0</v>
      </c>
      <c r="T47" s="157">
        <f t="shared" si="19"/>
        <v>0</v>
      </c>
      <c r="U47" s="157">
        <f t="shared" si="21"/>
        <v>0</v>
      </c>
      <c r="V47" s="157">
        <f>U47</f>
        <v>0</v>
      </c>
      <c r="W47" s="157">
        <v>0</v>
      </c>
      <c r="X47" s="157">
        <v>0</v>
      </c>
      <c r="Y47" s="157">
        <v>0</v>
      </c>
      <c r="Z47" s="157">
        <v>0</v>
      </c>
      <c r="AA47" s="157">
        <v>0</v>
      </c>
      <c r="AB47" s="157">
        <v>0</v>
      </c>
      <c r="AC47" s="157"/>
    </row>
    <row r="48" spans="1:31" ht="31.5" hidden="1" x14ac:dyDescent="0.25">
      <c r="A48" s="119" t="s">
        <v>178</v>
      </c>
      <c r="B48" s="164" t="s">
        <v>183</v>
      </c>
      <c r="C48" s="157">
        <f>SUM(G48:AB48)</f>
        <v>0</v>
      </c>
      <c r="D48" s="157">
        <v>0</v>
      </c>
      <c r="E48" s="157">
        <f>SUM(G48:AB48)</f>
        <v>0</v>
      </c>
      <c r="F48" s="157">
        <f t="shared" si="12"/>
        <v>0</v>
      </c>
      <c r="G48" s="154">
        <v>0</v>
      </c>
      <c r="H48" s="154">
        <v>0</v>
      </c>
      <c r="I48" s="157">
        <v>0</v>
      </c>
      <c r="J48" s="157">
        <v>0</v>
      </c>
      <c r="K48" s="157">
        <v>0</v>
      </c>
      <c r="L48" s="157">
        <v>0</v>
      </c>
      <c r="M48" s="157">
        <v>0</v>
      </c>
      <c r="N48" s="157">
        <v>0</v>
      </c>
      <c r="O48" s="157">
        <v>0</v>
      </c>
      <c r="P48" s="157">
        <f t="shared" si="23"/>
        <v>0</v>
      </c>
      <c r="Q48" s="157">
        <f t="shared" si="23"/>
        <v>0</v>
      </c>
      <c r="R48" s="154">
        <f t="shared" si="23"/>
        <v>0</v>
      </c>
      <c r="S48" s="157">
        <f t="shared" si="23"/>
        <v>0</v>
      </c>
      <c r="T48" s="157">
        <f t="shared" si="19"/>
        <v>0</v>
      </c>
      <c r="U48" s="157">
        <f t="shared" si="21"/>
        <v>0</v>
      </c>
      <c r="V48" s="157">
        <f>U48</f>
        <v>0</v>
      </c>
      <c r="W48" s="157">
        <v>0</v>
      </c>
      <c r="X48" s="157">
        <v>0</v>
      </c>
      <c r="Y48" s="157">
        <v>0</v>
      </c>
      <c r="Z48" s="157">
        <v>0</v>
      </c>
      <c r="AA48" s="157">
        <v>0</v>
      </c>
      <c r="AB48" s="157">
        <v>0</v>
      </c>
      <c r="AC48" s="157"/>
    </row>
    <row r="49" spans="1:29" ht="15.75" hidden="1" x14ac:dyDescent="0.25">
      <c r="A49" s="160" t="s">
        <v>129</v>
      </c>
      <c r="B49" s="161" t="s">
        <v>184</v>
      </c>
      <c r="C49" s="162">
        <v>0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2">
        <v>0</v>
      </c>
      <c r="N49" s="162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62">
        <v>0</v>
      </c>
      <c r="V49" s="162">
        <v>0</v>
      </c>
      <c r="W49" s="162">
        <v>0</v>
      </c>
      <c r="X49" s="162">
        <v>0</v>
      </c>
      <c r="Y49" s="162">
        <v>0</v>
      </c>
      <c r="Z49" s="162">
        <v>0</v>
      </c>
      <c r="AA49" s="162">
        <v>0</v>
      </c>
      <c r="AB49" s="162">
        <v>0</v>
      </c>
      <c r="AC49" s="162"/>
    </row>
    <row r="50" spans="1:29" ht="15.75" hidden="1" x14ac:dyDescent="0.25">
      <c r="A50" s="160" t="s">
        <v>130</v>
      </c>
      <c r="B50" s="161" t="s">
        <v>185</v>
      </c>
      <c r="C50" s="162">
        <f>SUM(G50:AB50)</f>
        <v>0</v>
      </c>
      <c r="D50" s="162">
        <v>0</v>
      </c>
      <c r="E50" s="162">
        <f>SUM(G50:AB50)</f>
        <v>0</v>
      </c>
      <c r="F50" s="162">
        <v>0</v>
      </c>
      <c r="G50" s="151">
        <v>0</v>
      </c>
      <c r="H50" s="151">
        <v>0</v>
      </c>
      <c r="I50" s="162">
        <v>0</v>
      </c>
      <c r="J50" s="162">
        <v>0</v>
      </c>
      <c r="K50" s="162">
        <v>0</v>
      </c>
      <c r="L50" s="162">
        <v>0</v>
      </c>
      <c r="M50" s="162">
        <v>0</v>
      </c>
      <c r="N50" s="162">
        <v>0</v>
      </c>
      <c r="O50" s="162">
        <v>0</v>
      </c>
      <c r="P50" s="162">
        <v>0</v>
      </c>
      <c r="Q50" s="162">
        <v>0</v>
      </c>
      <c r="R50" s="151">
        <v>0</v>
      </c>
      <c r="S50" s="162">
        <v>0</v>
      </c>
      <c r="T50" s="162">
        <v>0</v>
      </c>
      <c r="U50" s="162">
        <v>0</v>
      </c>
      <c r="V50" s="162">
        <v>0</v>
      </c>
      <c r="W50" s="162">
        <v>0</v>
      </c>
      <c r="X50" s="162">
        <v>0</v>
      </c>
      <c r="Y50" s="162">
        <v>0</v>
      </c>
      <c r="Z50" s="162">
        <v>0</v>
      </c>
      <c r="AA50" s="162">
        <v>0</v>
      </c>
      <c r="AB50" s="162">
        <v>0</v>
      </c>
      <c r="AC50" s="162"/>
    </row>
    <row r="51" spans="1:29" ht="15.75" hidden="1" x14ac:dyDescent="0.25">
      <c r="A51" s="119"/>
      <c r="B51" s="161" t="s">
        <v>117</v>
      </c>
      <c r="C51" s="162">
        <f>C49+C39</f>
        <v>8748.2108645599983</v>
      </c>
      <c r="D51" s="162">
        <f t="shared" ref="D51:AB51" si="24">D39+D49+D50</f>
        <v>2248.8888745599997</v>
      </c>
      <c r="E51" s="162">
        <f t="shared" si="24"/>
        <v>6499.3219899999995</v>
      </c>
      <c r="F51" s="162">
        <f t="shared" si="24"/>
        <v>8748.2108645599983</v>
      </c>
      <c r="G51" s="151">
        <f t="shared" si="24"/>
        <v>0</v>
      </c>
      <c r="H51" s="151">
        <f t="shared" si="24"/>
        <v>0</v>
      </c>
      <c r="I51" s="162">
        <f t="shared" si="24"/>
        <v>563.29514438285707</v>
      </c>
      <c r="J51" s="162">
        <f t="shared" si="24"/>
        <v>779.87248938285711</v>
      </c>
      <c r="K51" s="162">
        <f t="shared" si="24"/>
        <v>1005.0568823828571</v>
      </c>
      <c r="L51" s="162">
        <f t="shared" si="24"/>
        <v>1005.0568823828571</v>
      </c>
      <c r="M51" s="162">
        <f t="shared" si="24"/>
        <v>1005.056579342857</v>
      </c>
      <c r="N51" s="162">
        <f t="shared" si="24"/>
        <v>886.56507934285708</v>
      </c>
      <c r="O51" s="162">
        <f t="shared" si="24"/>
        <v>886.56507934285708</v>
      </c>
      <c r="P51" s="162">
        <f t="shared" si="24"/>
        <v>649.93219899999997</v>
      </c>
      <c r="Q51" s="162">
        <f t="shared" si="24"/>
        <v>649.93219899999997</v>
      </c>
      <c r="R51" s="151">
        <f t="shared" si="24"/>
        <v>649.93219899999997</v>
      </c>
      <c r="S51" s="162">
        <f t="shared" si="24"/>
        <v>441.76173800000004</v>
      </c>
      <c r="T51" s="162">
        <f t="shared" si="24"/>
        <v>225.184393</v>
      </c>
      <c r="U51" s="162">
        <f t="shared" si="24"/>
        <v>0</v>
      </c>
      <c r="V51" s="162">
        <f t="shared" si="24"/>
        <v>0</v>
      </c>
      <c r="W51" s="162">
        <f t="shared" si="24"/>
        <v>0</v>
      </c>
      <c r="X51" s="162">
        <f t="shared" si="24"/>
        <v>0</v>
      </c>
      <c r="Y51" s="162">
        <f t="shared" si="24"/>
        <v>0</v>
      </c>
      <c r="Z51" s="162">
        <f t="shared" si="24"/>
        <v>0</v>
      </c>
      <c r="AA51" s="162">
        <f t="shared" si="24"/>
        <v>0</v>
      </c>
      <c r="AB51" s="162">
        <f t="shared" si="24"/>
        <v>0</v>
      </c>
      <c r="AC51" s="162"/>
    </row>
    <row r="53" spans="1:29" s="1" customFormat="1" ht="15.75" x14ac:dyDescent="0.25">
      <c r="A53" s="296"/>
      <c r="B53" s="297"/>
      <c r="C53" s="297"/>
      <c r="D53" s="297"/>
      <c r="E53" s="297"/>
      <c r="F53" s="179">
        <f>'№1 ИП-ТС'!B25</f>
        <v>0</v>
      </c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16"/>
    </row>
    <row r="54" spans="1:29" s="1" customFormat="1" ht="15.75" customHeight="1" x14ac:dyDescent="0.25">
      <c r="G54" s="106"/>
      <c r="H54" s="106"/>
      <c r="R54" s="106"/>
      <c r="AC54" s="116"/>
    </row>
    <row r="55" spans="1:29" x14ac:dyDescent="0.25">
      <c r="C55" s="166"/>
      <c r="D55" s="166"/>
      <c r="E55" s="166"/>
      <c r="F55" s="166"/>
      <c r="G55" s="166"/>
    </row>
    <row r="62" spans="1:29" x14ac:dyDescent="0.25"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9" x14ac:dyDescent="0.25"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9" x14ac:dyDescent="0.25"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6:28" x14ac:dyDescent="0.25"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6:28" x14ac:dyDescent="0.25"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6:28" x14ac:dyDescent="0.25"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</row>
    <row r="68" spans="6:28" x14ac:dyDescent="0.25"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6:28" x14ac:dyDescent="0.25"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6:28" x14ac:dyDescent="0.25"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6:28" x14ac:dyDescent="0.25"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6:28" x14ac:dyDescent="0.25"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6:28" x14ac:dyDescent="0.25"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6:28" x14ac:dyDescent="0.25"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6:28" x14ac:dyDescent="0.25"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6:28" x14ac:dyDescent="0.25"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6:28" x14ac:dyDescent="0.25"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6:28" x14ac:dyDescent="0.25"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6:28" x14ac:dyDescent="0.25"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6:28" x14ac:dyDescent="0.25"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6:28" x14ac:dyDescent="0.25"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3" spans="6:28" x14ac:dyDescent="0.25"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</row>
    <row r="85" spans="6:28" x14ac:dyDescent="0.25"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6:28" x14ac:dyDescent="0.25"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6:28" x14ac:dyDescent="0.25"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6:28" x14ac:dyDescent="0.25"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6:28" x14ac:dyDescent="0.25"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6:28" x14ac:dyDescent="0.25"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6:28" x14ac:dyDescent="0.25"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6:28" x14ac:dyDescent="0.25"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6:28" x14ac:dyDescent="0.25"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6:28" x14ac:dyDescent="0.25"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6:28" x14ac:dyDescent="0.25"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6:28" x14ac:dyDescent="0.25"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6:28" x14ac:dyDescent="0.25"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6:28" x14ac:dyDescent="0.25"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100" spans="6:28" x14ac:dyDescent="0.25"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</row>
    <row r="101" spans="6:28" x14ac:dyDescent="0.25"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6:28" x14ac:dyDescent="0.25"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</row>
  </sheetData>
  <mergeCells count="35">
    <mergeCell ref="A6:L6"/>
    <mergeCell ref="A7:L7"/>
    <mergeCell ref="B9:B11"/>
    <mergeCell ref="A53:E53"/>
    <mergeCell ref="J10:J11"/>
    <mergeCell ref="K10:K11"/>
    <mergeCell ref="L10:L11"/>
    <mergeCell ref="M10:M11"/>
    <mergeCell ref="A38:AC38"/>
    <mergeCell ref="AB10:AB11"/>
    <mergeCell ref="A9:A11"/>
    <mergeCell ref="D10:E10"/>
    <mergeCell ref="F10:F11"/>
    <mergeCell ref="V10:V11"/>
    <mergeCell ref="S10:S11"/>
    <mergeCell ref="X10:X11"/>
    <mergeCell ref="G10:G11"/>
    <mergeCell ref="R10:R11"/>
    <mergeCell ref="U10:U11"/>
    <mergeCell ref="H4:AB4"/>
    <mergeCell ref="P10:P11"/>
    <mergeCell ref="Q10:Q11"/>
    <mergeCell ref="AC9:AC11"/>
    <mergeCell ref="C10:C11"/>
    <mergeCell ref="O10:O11"/>
    <mergeCell ref="W10:W11"/>
    <mergeCell ref="C9:AB9"/>
    <mergeCell ref="AA10:AA11"/>
    <mergeCell ref="Y10:Y11"/>
    <mergeCell ref="Z10:Z11"/>
    <mergeCell ref="H10:H11"/>
    <mergeCell ref="N10:N11"/>
    <mergeCell ref="T10:T11"/>
    <mergeCell ref="I10:I11"/>
    <mergeCell ref="A5:L5"/>
  </mergeCells>
  <phoneticPr fontId="32" type="noConversion"/>
  <pageMargins left="0.31496062992125984" right="0.31496062992125984" top="0.15748031496062992" bottom="0.35433070866141736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03"/>
  <sheetViews>
    <sheetView topLeftCell="A37" zoomScale="45" zoomScaleNormal="45" workbookViewId="0">
      <selection activeCell="A37" sqref="A37:XFD50"/>
    </sheetView>
  </sheetViews>
  <sheetFormatPr defaultColWidth="9.140625" defaultRowHeight="15" x14ac:dyDescent="0.25"/>
  <cols>
    <col min="1" max="1" width="10.5703125" style="165" customWidth="1"/>
    <col min="2" max="2" width="38.42578125" style="18" customWidth="1"/>
    <col min="3" max="3" width="14.7109375" style="18" customWidth="1"/>
    <col min="4" max="4" width="15.42578125" style="18" customWidth="1"/>
    <col min="5" max="5" width="15.85546875" style="18" customWidth="1"/>
    <col min="6" max="6" width="15.140625" style="18" customWidth="1"/>
    <col min="7" max="20" width="13.7109375" style="18" customWidth="1"/>
    <col min="21" max="28" width="13.7109375" style="18" hidden="1" customWidth="1"/>
    <col min="29" max="29" width="13.7109375" style="115" customWidth="1"/>
    <col min="30" max="31" width="9.140625" style="19"/>
    <col min="32" max="16384" width="9.140625" style="18"/>
  </cols>
  <sheetData>
    <row r="1" spans="1:31" ht="20.25" customHeight="1" x14ac:dyDescent="0.25">
      <c r="A1" s="141"/>
      <c r="B1" s="106"/>
      <c r="C1" s="106"/>
      <c r="D1" s="106"/>
      <c r="E1" s="106"/>
      <c r="F1" s="106"/>
      <c r="G1" s="106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38" t="s">
        <v>254</v>
      </c>
    </row>
    <row r="2" spans="1:31" ht="15.75" x14ac:dyDescent="0.25">
      <c r="A2" s="141"/>
      <c r="B2" s="106"/>
      <c r="C2" s="106"/>
      <c r="D2" s="106"/>
      <c r="E2" s="106"/>
      <c r="F2" s="106"/>
      <c r="G2" s="10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</row>
    <row r="3" spans="1:31" s="144" customFormat="1" ht="18.75" x14ac:dyDescent="0.25">
      <c r="A3" s="291" t="s">
        <v>167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143"/>
      <c r="AE3" s="143"/>
    </row>
    <row r="4" spans="1:31" s="144" customFormat="1" ht="18.75" x14ac:dyDescent="0.25">
      <c r="A4" s="295" t="str">
        <f>'№1 ИП-ТС'!A8:B8</f>
        <v>ООО "Тейковская котельная"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143"/>
      <c r="AE4" s="143"/>
    </row>
    <row r="5" spans="1:31" s="144" customFormat="1" ht="18.75" x14ac:dyDescent="0.25">
      <c r="A5" s="295" t="s">
        <v>302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143"/>
      <c r="AE5" s="143"/>
    </row>
    <row r="6" spans="1:31" s="144" customFormat="1" ht="18.75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206"/>
      <c r="AD6" s="143"/>
      <c r="AE6" s="143"/>
    </row>
    <row r="7" spans="1:31" ht="15" customHeight="1" x14ac:dyDescent="0.25">
      <c r="A7" s="292" t="s">
        <v>39</v>
      </c>
      <c r="B7" s="292" t="s">
        <v>141</v>
      </c>
      <c r="C7" s="289" t="s">
        <v>204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86" t="s">
        <v>168</v>
      </c>
    </row>
    <row r="8" spans="1:31" ht="29.25" customHeight="1" x14ac:dyDescent="0.25">
      <c r="A8" s="292"/>
      <c r="B8" s="292"/>
      <c r="C8" s="286" t="s">
        <v>142</v>
      </c>
      <c r="D8" s="293" t="s">
        <v>169</v>
      </c>
      <c r="E8" s="294"/>
      <c r="F8" s="286" t="s">
        <v>142</v>
      </c>
      <c r="G8" s="286" t="s">
        <v>279</v>
      </c>
      <c r="H8" s="286">
        <v>2027</v>
      </c>
      <c r="I8" s="286">
        <f t="shared" ref="I8:Z8" si="0">H8+1</f>
        <v>2028</v>
      </c>
      <c r="J8" s="286">
        <f t="shared" si="0"/>
        <v>2029</v>
      </c>
      <c r="K8" s="286">
        <f t="shared" si="0"/>
        <v>2030</v>
      </c>
      <c r="L8" s="286">
        <f t="shared" si="0"/>
        <v>2031</v>
      </c>
      <c r="M8" s="286">
        <f t="shared" si="0"/>
        <v>2032</v>
      </c>
      <c r="N8" s="286">
        <f t="shared" si="0"/>
        <v>2033</v>
      </c>
      <c r="O8" s="286">
        <f t="shared" si="0"/>
        <v>2034</v>
      </c>
      <c r="P8" s="286">
        <f t="shared" si="0"/>
        <v>2035</v>
      </c>
      <c r="Q8" s="286">
        <f t="shared" si="0"/>
        <v>2036</v>
      </c>
      <c r="R8" s="286">
        <f t="shared" si="0"/>
        <v>2037</v>
      </c>
      <c r="S8" s="286">
        <f t="shared" si="0"/>
        <v>2038</v>
      </c>
      <c r="T8" s="286">
        <f t="shared" si="0"/>
        <v>2039</v>
      </c>
      <c r="U8" s="286">
        <f t="shared" si="0"/>
        <v>2040</v>
      </c>
      <c r="V8" s="286">
        <f t="shared" si="0"/>
        <v>2041</v>
      </c>
      <c r="W8" s="286">
        <f t="shared" si="0"/>
        <v>2042</v>
      </c>
      <c r="X8" s="286">
        <f t="shared" si="0"/>
        <v>2043</v>
      </c>
      <c r="Y8" s="286">
        <f t="shared" si="0"/>
        <v>2044</v>
      </c>
      <c r="Z8" s="286">
        <f t="shared" si="0"/>
        <v>2045</v>
      </c>
      <c r="AA8" s="286">
        <f>Z8+1</f>
        <v>2046</v>
      </c>
      <c r="AB8" s="286">
        <f>AA8+1</f>
        <v>2047</v>
      </c>
      <c r="AC8" s="288"/>
    </row>
    <row r="9" spans="1:31" ht="47.25" x14ac:dyDescent="0.25">
      <c r="A9" s="292"/>
      <c r="B9" s="292"/>
      <c r="C9" s="287"/>
      <c r="D9" s="205" t="s">
        <v>128</v>
      </c>
      <c r="E9" s="204" t="s">
        <v>170</v>
      </c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</row>
    <row r="10" spans="1:31" ht="15" customHeight="1" x14ac:dyDescent="0.25">
      <c r="A10" s="205">
        <f>COLUMN()</f>
        <v>1</v>
      </c>
      <c r="B10" s="205">
        <f>COLUMN()</f>
        <v>2</v>
      </c>
      <c r="C10" s="205">
        <f>COLUMN()</f>
        <v>3</v>
      </c>
      <c r="D10" s="205" t="s">
        <v>131</v>
      </c>
      <c r="E10" s="205" t="s">
        <v>132</v>
      </c>
      <c r="F10" s="205">
        <v>4</v>
      </c>
      <c r="G10" s="205">
        <v>5</v>
      </c>
      <c r="H10" s="205">
        <f t="shared" ref="H10:Z10" si="1">G10+1</f>
        <v>6</v>
      </c>
      <c r="I10" s="205">
        <f t="shared" si="1"/>
        <v>7</v>
      </c>
      <c r="J10" s="205">
        <f t="shared" si="1"/>
        <v>8</v>
      </c>
      <c r="K10" s="205">
        <f t="shared" si="1"/>
        <v>9</v>
      </c>
      <c r="L10" s="205">
        <f t="shared" si="1"/>
        <v>10</v>
      </c>
      <c r="M10" s="205">
        <f t="shared" si="1"/>
        <v>11</v>
      </c>
      <c r="N10" s="205">
        <f t="shared" si="1"/>
        <v>12</v>
      </c>
      <c r="O10" s="205">
        <f t="shared" si="1"/>
        <v>13</v>
      </c>
      <c r="P10" s="205">
        <f t="shared" si="1"/>
        <v>14</v>
      </c>
      <c r="Q10" s="205">
        <f t="shared" si="1"/>
        <v>15</v>
      </c>
      <c r="R10" s="205">
        <f t="shared" si="1"/>
        <v>16</v>
      </c>
      <c r="S10" s="205">
        <f t="shared" si="1"/>
        <v>17</v>
      </c>
      <c r="T10" s="205">
        <f t="shared" si="1"/>
        <v>18</v>
      </c>
      <c r="U10" s="205">
        <f t="shared" si="1"/>
        <v>19</v>
      </c>
      <c r="V10" s="205">
        <f t="shared" si="1"/>
        <v>20</v>
      </c>
      <c r="W10" s="205">
        <f t="shared" si="1"/>
        <v>21</v>
      </c>
      <c r="X10" s="205">
        <f t="shared" si="1"/>
        <v>22</v>
      </c>
      <c r="Y10" s="205">
        <f t="shared" si="1"/>
        <v>23</v>
      </c>
      <c r="Z10" s="205">
        <f t="shared" si="1"/>
        <v>24</v>
      </c>
      <c r="AA10" s="205">
        <f>Y10+1</f>
        <v>24</v>
      </c>
      <c r="AB10" s="205">
        <f>Z10+1</f>
        <v>25</v>
      </c>
      <c r="AC10" s="205">
        <v>19</v>
      </c>
    </row>
    <row r="11" spans="1:31" ht="15" customHeight="1" x14ac:dyDescent="0.25">
      <c r="A11" s="289" t="str">
        <f>B7</f>
        <v>Источники финансирования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8"/>
    </row>
    <row r="12" spans="1:31" s="21" customFormat="1" ht="15.75" x14ac:dyDescent="0.2">
      <c r="A12" s="149" t="s">
        <v>18</v>
      </c>
      <c r="B12" s="150" t="s">
        <v>143</v>
      </c>
      <c r="C12" s="151">
        <f>E12</f>
        <v>3701.6988839740425</v>
      </c>
      <c r="D12" s="151">
        <f>D13+D18+D19+D22+D23</f>
        <v>0</v>
      </c>
      <c r="E12" s="151">
        <f>E13+E18+E19+E22+E23</f>
        <v>3701.6988839740425</v>
      </c>
      <c r="F12" s="151">
        <f>F13+F18+F19+F22+F23</f>
        <v>3701.6988839740425</v>
      </c>
      <c r="G12" s="151">
        <f t="shared" ref="G12:AB12" si="2">G13+G18+G19+G22+G23</f>
        <v>0</v>
      </c>
      <c r="H12" s="151">
        <f>H13+H18+H19+H22+H23</f>
        <v>1176.9235671441068</v>
      </c>
      <c r="I12" s="151">
        <f t="shared" si="2"/>
        <v>1154.0989859149679</v>
      </c>
      <c r="J12" s="151">
        <f t="shared" si="2"/>
        <v>1370.6763309149678</v>
      </c>
      <c r="K12" s="151">
        <f t="shared" si="2"/>
        <v>0</v>
      </c>
      <c r="L12" s="151">
        <f t="shared" si="2"/>
        <v>0</v>
      </c>
      <c r="M12" s="151">
        <f t="shared" si="2"/>
        <v>0</v>
      </c>
      <c r="N12" s="151">
        <f t="shared" si="2"/>
        <v>0</v>
      </c>
      <c r="O12" s="151">
        <f t="shared" si="2"/>
        <v>0</v>
      </c>
      <c r="P12" s="151">
        <f t="shared" si="2"/>
        <v>0</v>
      </c>
      <c r="Q12" s="151">
        <f t="shared" si="2"/>
        <v>0</v>
      </c>
      <c r="R12" s="151">
        <f t="shared" si="2"/>
        <v>0</v>
      </c>
      <c r="S12" s="151">
        <f t="shared" si="2"/>
        <v>0</v>
      </c>
      <c r="T12" s="151">
        <f t="shared" si="2"/>
        <v>0</v>
      </c>
      <c r="U12" s="151">
        <f t="shared" si="2"/>
        <v>0</v>
      </c>
      <c r="V12" s="151">
        <f t="shared" si="2"/>
        <v>0</v>
      </c>
      <c r="W12" s="151">
        <f t="shared" si="2"/>
        <v>0</v>
      </c>
      <c r="X12" s="151">
        <f t="shared" si="2"/>
        <v>0</v>
      </c>
      <c r="Y12" s="151">
        <f t="shared" si="2"/>
        <v>0</v>
      </c>
      <c r="Z12" s="151">
        <f t="shared" si="2"/>
        <v>0</v>
      </c>
      <c r="AA12" s="151">
        <f>AA13+AA18+AA19+AA22+AA23</f>
        <v>0</v>
      </c>
      <c r="AB12" s="151">
        <f t="shared" si="2"/>
        <v>0</v>
      </c>
      <c r="AC12" s="151"/>
      <c r="AD12" s="152"/>
      <c r="AE12" s="152"/>
    </row>
    <row r="13" spans="1:31" ht="68.25" customHeight="1" x14ac:dyDescent="0.25">
      <c r="A13" s="205" t="s">
        <v>171</v>
      </c>
      <c r="B13" s="153" t="s">
        <v>144</v>
      </c>
      <c r="C13" s="154">
        <f>F13</f>
        <v>3701.6988839740425</v>
      </c>
      <c r="D13" s="154">
        <f>C13-E13</f>
        <v>0</v>
      </c>
      <c r="E13" s="154">
        <f>SUM(G13:Y13)</f>
        <v>3701.6988839740425</v>
      </c>
      <c r="F13" s="154">
        <f>SUM(G13:AB13)</f>
        <v>3701.6988839740425</v>
      </c>
      <c r="G13" s="154">
        <v>0</v>
      </c>
      <c r="H13" s="154">
        <f>SUM(H14:H17)</f>
        <v>1176.9235671441068</v>
      </c>
      <c r="I13" s="154">
        <f t="shared" ref="I13:K13" si="3">SUM(I14:I17)</f>
        <v>1154.0989859149679</v>
      </c>
      <c r="J13" s="154">
        <f t="shared" si="3"/>
        <v>1370.6763309149678</v>
      </c>
      <c r="K13" s="154">
        <f t="shared" si="3"/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1"/>
    </row>
    <row r="14" spans="1:31" ht="94.5" customHeight="1" x14ac:dyDescent="0.25">
      <c r="A14" s="156" t="s">
        <v>97</v>
      </c>
      <c r="B14" s="153" t="str">
        <f>'№2 ИП ТС'!B27</f>
        <v>Реконструкция паропровода с заменой тепловой изоляции. Участок №1</v>
      </c>
      <c r="C14" s="154">
        <f>E14</f>
        <v>963.91856714410676</v>
      </c>
      <c r="D14" s="154">
        <v>0</v>
      </c>
      <c r="E14" s="154">
        <f>SUM(G14:Y14)</f>
        <v>963.91856714410676</v>
      </c>
      <c r="F14" s="154">
        <f>SUM(G14:AB14)</f>
        <v>963.91856714410676</v>
      </c>
      <c r="G14" s="154">
        <v>0</v>
      </c>
      <c r="H14" s="154">
        <v>963.91856714410676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1" t="str">
        <f>'№2 ИП ТС'!A27</f>
        <v>3.1.1</v>
      </c>
    </row>
    <row r="15" spans="1:31" ht="75.75" customHeight="1" x14ac:dyDescent="0.25">
      <c r="A15" s="156" t="s">
        <v>292</v>
      </c>
      <c r="B15" s="153" t="str">
        <f>'№2 ИП ТС'!B28</f>
        <v>Реконструкция паропровода с заменой тепловой изоляции. Участок №2</v>
      </c>
      <c r="C15" s="154">
        <f>E15</f>
        <v>1154.0989859149679</v>
      </c>
      <c r="D15" s="154">
        <v>0</v>
      </c>
      <c r="E15" s="154">
        <f>SUM(G15:Y15)</f>
        <v>1154.0989859149679</v>
      </c>
      <c r="F15" s="154">
        <f>SUM(G15:AB15)</f>
        <v>1154.0989859149679</v>
      </c>
      <c r="G15" s="154">
        <v>0</v>
      </c>
      <c r="H15" s="154">
        <v>0</v>
      </c>
      <c r="I15" s="154">
        <v>1154.0989859149679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1" t="str">
        <f>'№2 ИП ТС'!A28</f>
        <v>3.1.2</v>
      </c>
    </row>
    <row r="16" spans="1:31" ht="68.25" customHeight="1" x14ac:dyDescent="0.25">
      <c r="A16" s="156" t="s">
        <v>293</v>
      </c>
      <c r="B16" s="153" t="str">
        <f>'№2 ИП ТС'!B29</f>
        <v>Реконструкция паропровода с заменой тепловой изоляции. Участок №3</v>
      </c>
      <c r="C16" s="154">
        <f>E16</f>
        <v>1370.6763309149678</v>
      </c>
      <c r="D16" s="154">
        <v>0</v>
      </c>
      <c r="E16" s="154">
        <f>SUM(G16:Y16)</f>
        <v>1370.6763309149678</v>
      </c>
      <c r="F16" s="154">
        <f>SUM(G16:AB16)</f>
        <v>1370.6763309149678</v>
      </c>
      <c r="G16" s="154">
        <v>0</v>
      </c>
      <c r="H16" s="154">
        <v>0</v>
      </c>
      <c r="I16" s="154">
        <v>0</v>
      </c>
      <c r="J16" s="154">
        <v>1370.6763309149678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1" t="str">
        <f>'№2 ИП ТС'!A29</f>
        <v>3.1.3</v>
      </c>
    </row>
    <row r="17" spans="1:31" ht="68.25" customHeight="1" x14ac:dyDescent="0.25">
      <c r="A17" s="156" t="s">
        <v>296</v>
      </c>
      <c r="B17" s="153" t="str">
        <f>мероприятия!B8</f>
        <v>Реконструкция системы ХВО  (замена фильтра ФИПа I-2.0-0.6 )</v>
      </c>
      <c r="C17" s="154">
        <f>F17</f>
        <v>213.005</v>
      </c>
      <c r="D17" s="154">
        <f>C17</f>
        <v>213.005</v>
      </c>
      <c r="E17" s="154">
        <v>0</v>
      </c>
      <c r="F17" s="154">
        <f>SUM(G17:AB17)</f>
        <v>213.005</v>
      </c>
      <c r="G17" s="154">
        <v>0</v>
      </c>
      <c r="H17" s="154">
        <v>213.005</v>
      </c>
      <c r="I17" s="154">
        <v>0</v>
      </c>
      <c r="J17" s="154">
        <f>J14</f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1" t="str">
        <f>'№2 ИП ТС'!A31</f>
        <v>3.2.1</v>
      </c>
    </row>
    <row r="18" spans="1:31" ht="94.5" customHeight="1" x14ac:dyDescent="0.25">
      <c r="A18" s="205" t="s">
        <v>172</v>
      </c>
      <c r="B18" s="153" t="s">
        <v>145</v>
      </c>
      <c r="C18" s="154">
        <f t="shared" ref="C18:C23" si="4">E18</f>
        <v>0</v>
      </c>
      <c r="D18" s="154">
        <v>0</v>
      </c>
      <c r="E18" s="154">
        <f>SUM(G18:Y18)</f>
        <v>0</v>
      </c>
      <c r="F18" s="154">
        <f t="shared" ref="F18:F23" si="5">SUM(G18:AB18)</f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1"/>
    </row>
    <row r="19" spans="1:31" ht="29.25" customHeight="1" x14ac:dyDescent="0.25">
      <c r="A19" s="205" t="s">
        <v>173</v>
      </c>
      <c r="B19" s="153" t="s">
        <v>174</v>
      </c>
      <c r="C19" s="154">
        <v>0</v>
      </c>
      <c r="D19" s="154">
        <v>0</v>
      </c>
      <c r="E19" s="154">
        <v>0</v>
      </c>
      <c r="F19" s="154">
        <f t="shared" si="5"/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1"/>
    </row>
    <row r="20" spans="1:31" ht="47.45" customHeight="1" x14ac:dyDescent="0.25">
      <c r="A20" s="205" t="s">
        <v>175</v>
      </c>
      <c r="B20" s="153" t="s">
        <v>146</v>
      </c>
      <c r="C20" s="154">
        <v>0</v>
      </c>
      <c r="D20" s="154">
        <v>0</v>
      </c>
      <c r="E20" s="154">
        <f>SUM(G20:Y20)</f>
        <v>0</v>
      </c>
      <c r="F20" s="154">
        <f t="shared" si="5"/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1"/>
    </row>
    <row r="21" spans="1:31" s="21" customFormat="1" ht="141.75" x14ac:dyDescent="0.2">
      <c r="A21" s="205" t="s">
        <v>176</v>
      </c>
      <c r="B21" s="153" t="s">
        <v>177</v>
      </c>
      <c r="C21" s="154">
        <v>0</v>
      </c>
      <c r="D21" s="154">
        <v>0</v>
      </c>
      <c r="E21" s="154">
        <f>SUM(G21:Y21)</f>
        <v>0</v>
      </c>
      <c r="F21" s="154">
        <f t="shared" si="5"/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1"/>
      <c r="AD21" s="152"/>
      <c r="AE21" s="152"/>
    </row>
    <row r="22" spans="1:31" ht="141.75" customHeight="1" x14ac:dyDescent="0.25">
      <c r="A22" s="205" t="s">
        <v>178</v>
      </c>
      <c r="B22" s="153" t="s">
        <v>147</v>
      </c>
      <c r="C22" s="154">
        <f t="shared" si="4"/>
        <v>0</v>
      </c>
      <c r="D22" s="154">
        <v>0</v>
      </c>
      <c r="E22" s="154">
        <f>SUM(G22:Y22)</f>
        <v>0</v>
      </c>
      <c r="F22" s="154">
        <f t="shared" si="5"/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  <c r="O22" s="154">
        <v>0</v>
      </c>
      <c r="P22" s="154">
        <v>0</v>
      </c>
      <c r="Q22" s="154">
        <v>0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1"/>
    </row>
    <row r="23" spans="1:31" ht="47.25" x14ac:dyDescent="0.25">
      <c r="A23" s="205" t="s">
        <v>179</v>
      </c>
      <c r="B23" s="153" t="s">
        <v>148</v>
      </c>
      <c r="C23" s="154">
        <f t="shared" si="4"/>
        <v>0</v>
      </c>
      <c r="D23" s="154">
        <v>0</v>
      </c>
      <c r="E23" s="154">
        <f>SUM(G23:Y23)</f>
        <v>0</v>
      </c>
      <c r="F23" s="154">
        <f t="shared" si="5"/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154">
        <v>0</v>
      </c>
      <c r="P23" s="154">
        <v>0</v>
      </c>
      <c r="Q23" s="154">
        <v>0</v>
      </c>
      <c r="R23" s="154">
        <v>0</v>
      </c>
      <c r="S23" s="154">
        <v>0</v>
      </c>
      <c r="T23" s="154">
        <v>0</v>
      </c>
      <c r="U23" s="154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1"/>
    </row>
    <row r="24" spans="1:31" ht="47.25" x14ac:dyDescent="0.25">
      <c r="A24" s="149" t="s">
        <v>129</v>
      </c>
      <c r="B24" s="155" t="s">
        <v>149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/>
    </row>
    <row r="25" spans="1:31" s="21" customFormat="1" ht="31.5" x14ac:dyDescent="0.2">
      <c r="A25" s="149" t="s">
        <v>130</v>
      </c>
      <c r="B25" s="150" t="s">
        <v>150</v>
      </c>
      <c r="C25" s="151">
        <f>D25+E25</f>
        <v>5046.5122836259579</v>
      </c>
      <c r="D25" s="151">
        <f t="shared" ref="D25:AB25" si="6">D26+D33+D27</f>
        <v>2035.8841775999999</v>
      </c>
      <c r="E25" s="151">
        <f t="shared" si="6"/>
        <v>3010.6281060259575</v>
      </c>
      <c r="F25" s="151">
        <f t="shared" si="6"/>
        <v>5046.5122836259579</v>
      </c>
      <c r="G25" s="151">
        <f t="shared" si="6"/>
        <v>0</v>
      </c>
      <c r="H25" s="151">
        <f t="shared" si="6"/>
        <v>3153.6702204558928</v>
      </c>
      <c r="I25" s="151">
        <f t="shared" si="6"/>
        <v>1011.6744640850322</v>
      </c>
      <c r="J25" s="151">
        <f t="shared" si="6"/>
        <v>881.16759908503218</v>
      </c>
      <c r="K25" s="151">
        <f t="shared" si="6"/>
        <v>0</v>
      </c>
      <c r="L25" s="151">
        <f t="shared" si="6"/>
        <v>0</v>
      </c>
      <c r="M25" s="151">
        <f t="shared" si="6"/>
        <v>0</v>
      </c>
      <c r="N25" s="151">
        <f t="shared" si="6"/>
        <v>0</v>
      </c>
      <c r="O25" s="151">
        <f t="shared" si="6"/>
        <v>0</v>
      </c>
      <c r="P25" s="151">
        <f t="shared" si="6"/>
        <v>0</v>
      </c>
      <c r="Q25" s="151">
        <f t="shared" si="6"/>
        <v>0</v>
      </c>
      <c r="R25" s="151">
        <f t="shared" si="6"/>
        <v>0</v>
      </c>
      <c r="S25" s="151">
        <f t="shared" si="6"/>
        <v>0</v>
      </c>
      <c r="T25" s="151">
        <f t="shared" si="6"/>
        <v>0</v>
      </c>
      <c r="U25" s="151">
        <f t="shared" si="6"/>
        <v>0</v>
      </c>
      <c r="V25" s="151">
        <f t="shared" si="6"/>
        <v>0</v>
      </c>
      <c r="W25" s="151">
        <f t="shared" si="6"/>
        <v>0</v>
      </c>
      <c r="X25" s="151">
        <f t="shared" si="6"/>
        <v>0</v>
      </c>
      <c r="Y25" s="151">
        <f t="shared" si="6"/>
        <v>0</v>
      </c>
      <c r="Z25" s="151">
        <f t="shared" si="6"/>
        <v>0</v>
      </c>
      <c r="AA25" s="151">
        <f t="shared" si="6"/>
        <v>0</v>
      </c>
      <c r="AB25" s="151">
        <f t="shared" si="6"/>
        <v>0</v>
      </c>
      <c r="AC25" s="151"/>
      <c r="AD25" s="152"/>
      <c r="AE25" s="152"/>
    </row>
    <row r="26" spans="1:31" s="21" customFormat="1" ht="27.75" customHeight="1" x14ac:dyDescent="0.2">
      <c r="A26" s="205" t="s">
        <v>131</v>
      </c>
      <c r="B26" s="153" t="s">
        <v>151</v>
      </c>
      <c r="C26" s="154">
        <f>D26+E26</f>
        <v>0</v>
      </c>
      <c r="D26" s="154">
        <v>0</v>
      </c>
      <c r="E26" s="154">
        <v>0</v>
      </c>
      <c r="F26" s="154">
        <f>SUM(G26:AB26)</f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0</v>
      </c>
      <c r="T26" s="154">
        <v>0</v>
      </c>
      <c r="U26" s="154">
        <v>0</v>
      </c>
      <c r="V26" s="154">
        <v>0</v>
      </c>
      <c r="W26" s="154">
        <v>0</v>
      </c>
      <c r="X26" s="154">
        <v>0</v>
      </c>
      <c r="Y26" s="154">
        <v>0</v>
      </c>
      <c r="Z26" s="154">
        <v>0</v>
      </c>
      <c r="AA26" s="154">
        <v>0</v>
      </c>
      <c r="AB26" s="154">
        <v>0</v>
      </c>
      <c r="AC26" s="151"/>
      <c r="AD26" s="152"/>
      <c r="AE26" s="152"/>
    </row>
    <row r="27" spans="1:31" ht="15.75" x14ac:dyDescent="0.25">
      <c r="A27" s="205" t="s">
        <v>132</v>
      </c>
      <c r="B27" s="153" t="s">
        <v>253</v>
      </c>
      <c r="C27" s="154">
        <f t="shared" ref="C27:AB27" si="7">SUM(C28:C32)</f>
        <v>5046.5122836259579</v>
      </c>
      <c r="D27" s="154">
        <f t="shared" si="7"/>
        <v>2035.8841775999999</v>
      </c>
      <c r="E27" s="154">
        <f t="shared" si="7"/>
        <v>3010.6281060259575</v>
      </c>
      <c r="F27" s="154">
        <f t="shared" si="7"/>
        <v>5046.5122836259579</v>
      </c>
      <c r="G27" s="154">
        <f t="shared" si="7"/>
        <v>0</v>
      </c>
      <c r="H27" s="154">
        <f t="shared" si="7"/>
        <v>3153.6702204558928</v>
      </c>
      <c r="I27" s="154">
        <f t="shared" si="7"/>
        <v>1011.6744640850322</v>
      </c>
      <c r="J27" s="154">
        <f t="shared" si="7"/>
        <v>881.16759908503218</v>
      </c>
      <c r="K27" s="154">
        <f t="shared" si="7"/>
        <v>0</v>
      </c>
      <c r="L27" s="154">
        <f t="shared" si="7"/>
        <v>0</v>
      </c>
      <c r="M27" s="154">
        <f t="shared" si="7"/>
        <v>0</v>
      </c>
      <c r="N27" s="154">
        <f t="shared" si="7"/>
        <v>0</v>
      </c>
      <c r="O27" s="154">
        <f t="shared" si="7"/>
        <v>0</v>
      </c>
      <c r="P27" s="154">
        <f t="shared" si="7"/>
        <v>0</v>
      </c>
      <c r="Q27" s="154">
        <f t="shared" si="7"/>
        <v>0</v>
      </c>
      <c r="R27" s="154">
        <f t="shared" si="7"/>
        <v>0</v>
      </c>
      <c r="S27" s="154">
        <f t="shared" si="7"/>
        <v>0</v>
      </c>
      <c r="T27" s="154">
        <f t="shared" si="7"/>
        <v>0</v>
      </c>
      <c r="U27" s="154">
        <f t="shared" si="7"/>
        <v>0</v>
      </c>
      <c r="V27" s="154">
        <f t="shared" si="7"/>
        <v>0</v>
      </c>
      <c r="W27" s="154">
        <f t="shared" si="7"/>
        <v>0</v>
      </c>
      <c r="X27" s="154">
        <f t="shared" si="7"/>
        <v>0</v>
      </c>
      <c r="Y27" s="154">
        <f t="shared" si="7"/>
        <v>0</v>
      </c>
      <c r="Z27" s="154">
        <f t="shared" si="7"/>
        <v>0</v>
      </c>
      <c r="AA27" s="154">
        <f t="shared" si="7"/>
        <v>0</v>
      </c>
      <c r="AB27" s="154">
        <f t="shared" si="7"/>
        <v>0</v>
      </c>
      <c r="AC27" s="154"/>
    </row>
    <row r="28" spans="1:31" ht="47.25" x14ac:dyDescent="0.25">
      <c r="A28" s="156" t="s">
        <v>107</v>
      </c>
      <c r="B28" s="153" t="str">
        <f>'№2 ИП ТС'!B27</f>
        <v>Реконструкция паропровода с заменой тепловой изоляции. Участок №1</v>
      </c>
      <c r="C28" s="154">
        <f>E28</f>
        <v>1117.7860428558929</v>
      </c>
      <c r="D28" s="154">
        <f>G28</f>
        <v>0</v>
      </c>
      <c r="E28" s="154">
        <f>F28</f>
        <v>1117.7860428558929</v>
      </c>
      <c r="F28" s="154">
        <f t="shared" ref="F28:F32" si="8">SUM(H28:Z28)</f>
        <v>1117.7860428558929</v>
      </c>
      <c r="G28" s="154">
        <v>0</v>
      </c>
      <c r="H28" s="154">
        <f>'№2 ИП ТС'!V27-H14</f>
        <v>1117.7860428558929</v>
      </c>
      <c r="I28" s="154">
        <f>'№2 ИП ТС'!W27</f>
        <v>0</v>
      </c>
      <c r="J28" s="154">
        <f>'№2 ИП ТС'!X27</f>
        <v>0</v>
      </c>
      <c r="K28" s="154">
        <f>'№2 ИП ТС'!Y27</f>
        <v>0</v>
      </c>
      <c r="L28" s="154">
        <f>'№2 ИП ТС'!Z27</f>
        <v>0</v>
      </c>
      <c r="M28" s="154">
        <f>'№2 ИП ТС'!AA27</f>
        <v>0</v>
      </c>
      <c r="N28" s="154">
        <f>'№2 ИП ТС'!AB27</f>
        <v>0</v>
      </c>
      <c r="O28" s="154">
        <f>'№2 ИП ТС'!AC27</f>
        <v>0</v>
      </c>
      <c r="P28" s="154">
        <f>'№2 ИП ТС'!AD27</f>
        <v>0</v>
      </c>
      <c r="Q28" s="154">
        <f>'№2 ИП ТС'!AE27</f>
        <v>0</v>
      </c>
      <c r="R28" s="154">
        <f>'№2 ИП ТС'!AF27</f>
        <v>0</v>
      </c>
      <c r="S28" s="154">
        <f>'№2 ИП ТС'!AG27</f>
        <v>0</v>
      </c>
      <c r="T28" s="154">
        <v>0</v>
      </c>
      <c r="U28" s="154">
        <f>'№2 ИП ТС'!AI27</f>
        <v>0</v>
      </c>
      <c r="V28" s="154">
        <f>'№2 ИП ТС'!AJ27</f>
        <v>0</v>
      </c>
      <c r="W28" s="154">
        <f>'№2 ИП ТС'!AK27</f>
        <v>0</v>
      </c>
      <c r="X28" s="154">
        <f>'№2 ИП ТС'!AL27</f>
        <v>0</v>
      </c>
      <c r="Y28" s="154">
        <f>'№2 ИП ТС'!AM27</f>
        <v>0</v>
      </c>
      <c r="Z28" s="154">
        <f>'№2 ИП ТС'!AN27</f>
        <v>0</v>
      </c>
      <c r="AA28" s="154">
        <f>'№2 ИП ТС'!AO27</f>
        <v>0</v>
      </c>
      <c r="AB28" s="154">
        <v>0</v>
      </c>
      <c r="AC28" s="154" t="str">
        <f>'№2 ИП ТС'!A27</f>
        <v>3.1.1</v>
      </c>
    </row>
    <row r="29" spans="1:31" ht="47.25" x14ac:dyDescent="0.25">
      <c r="A29" s="156" t="s">
        <v>203</v>
      </c>
      <c r="B29" s="153" t="str">
        <f>'№2 ИП ТС'!B28</f>
        <v>Реконструкция паропровода с заменой тепловой изоляции. Участок №2</v>
      </c>
      <c r="C29" s="154">
        <f>E29</f>
        <v>1011.6744640850322</v>
      </c>
      <c r="D29" s="154">
        <f>G29</f>
        <v>0</v>
      </c>
      <c r="E29" s="154">
        <f>F29</f>
        <v>1011.6744640850322</v>
      </c>
      <c r="F29" s="154">
        <f t="shared" si="8"/>
        <v>1011.6744640850322</v>
      </c>
      <c r="G29" s="154">
        <v>0</v>
      </c>
      <c r="H29" s="154">
        <f>'№2 ИП ТС'!V28</f>
        <v>0</v>
      </c>
      <c r="I29" s="154">
        <f>'№2 ИП ТС'!W28-I15</f>
        <v>1011.6744640850322</v>
      </c>
      <c r="J29" s="154">
        <f>'№2 ИП ТС'!X28</f>
        <v>0</v>
      </c>
      <c r="K29" s="154">
        <f>'№2 ИП ТС'!Y28</f>
        <v>0</v>
      </c>
      <c r="L29" s="154">
        <f>'№2 ИП ТС'!Z28</f>
        <v>0</v>
      </c>
      <c r="M29" s="154">
        <f>'№2 ИП ТС'!AA28</f>
        <v>0</v>
      </c>
      <c r="N29" s="154">
        <f>'№2 ИП ТС'!AB28</f>
        <v>0</v>
      </c>
      <c r="O29" s="154">
        <f>'№2 ИП ТС'!AC28</f>
        <v>0</v>
      </c>
      <c r="P29" s="154">
        <f>'№2 ИП ТС'!AD28</f>
        <v>0</v>
      </c>
      <c r="Q29" s="154">
        <f>'№2 ИП ТС'!AE28</f>
        <v>0</v>
      </c>
      <c r="R29" s="154">
        <f>'№2 ИП ТС'!AF28</f>
        <v>0</v>
      </c>
      <c r="S29" s="154">
        <f>'№2 ИП ТС'!AG28</f>
        <v>0</v>
      </c>
      <c r="T29" s="154">
        <v>0</v>
      </c>
      <c r="U29" s="154">
        <f>'№2 ИП ТС'!AI28</f>
        <v>0</v>
      </c>
      <c r="V29" s="154">
        <f>'№2 ИП ТС'!AJ28</f>
        <v>0</v>
      </c>
      <c r="W29" s="154">
        <f>'№2 ИП ТС'!AK28</f>
        <v>0</v>
      </c>
      <c r="X29" s="154">
        <f>'№2 ИП ТС'!AL28</f>
        <v>0</v>
      </c>
      <c r="Y29" s="154">
        <f>'№2 ИП ТС'!AM28</f>
        <v>0</v>
      </c>
      <c r="Z29" s="154">
        <f>'№2 ИП ТС'!AN28</f>
        <v>0</v>
      </c>
      <c r="AA29" s="154">
        <f>'№2 ИП ТС'!AO28</f>
        <v>0</v>
      </c>
      <c r="AB29" s="154">
        <v>0</v>
      </c>
      <c r="AC29" s="154" t="str">
        <f>'№2 ИП ТС'!A28</f>
        <v>3.1.2</v>
      </c>
    </row>
    <row r="30" spans="1:31" ht="47.25" x14ac:dyDescent="0.25">
      <c r="A30" s="156" t="s">
        <v>280</v>
      </c>
      <c r="B30" s="153" t="str">
        <f>'№2 ИП ТС'!B29</f>
        <v>Реконструкция паропровода с заменой тепловой изоляции. Участок №3</v>
      </c>
      <c r="C30" s="154">
        <f>E30</f>
        <v>881.16759908503218</v>
      </c>
      <c r="D30" s="154">
        <f>G30</f>
        <v>0</v>
      </c>
      <c r="E30" s="154">
        <f>F30</f>
        <v>881.16759908503218</v>
      </c>
      <c r="F30" s="154">
        <f t="shared" si="8"/>
        <v>881.16759908503218</v>
      </c>
      <c r="G30" s="154">
        <v>0</v>
      </c>
      <c r="H30" s="154">
        <f>'№2 ИП ТС'!V29</f>
        <v>0</v>
      </c>
      <c r="I30" s="154">
        <f>'№2 ИП ТС'!W29</f>
        <v>0</v>
      </c>
      <c r="J30" s="154">
        <f>'№2 ИП ТС'!X29-J16</f>
        <v>881.16759908503218</v>
      </c>
      <c r="K30" s="154">
        <f>'№2 ИП ТС'!Y29</f>
        <v>0</v>
      </c>
      <c r="L30" s="154">
        <f>'№2 ИП ТС'!Z29</f>
        <v>0</v>
      </c>
      <c r="M30" s="154">
        <f>'№2 ИП ТС'!AA29</f>
        <v>0</v>
      </c>
      <c r="N30" s="154">
        <f>'№2 ИП ТС'!AB29</f>
        <v>0</v>
      </c>
      <c r="O30" s="154">
        <f>'№2 ИП ТС'!AC29</f>
        <v>0</v>
      </c>
      <c r="P30" s="154">
        <f>'№2 ИП ТС'!AD29</f>
        <v>0</v>
      </c>
      <c r="Q30" s="154">
        <f>'№2 ИП ТС'!AE29</f>
        <v>0</v>
      </c>
      <c r="R30" s="154">
        <f>'№2 ИП ТС'!AF29</f>
        <v>0</v>
      </c>
      <c r="S30" s="154">
        <f>'№2 ИП ТС'!AG29</f>
        <v>0</v>
      </c>
      <c r="T30" s="154">
        <v>0</v>
      </c>
      <c r="U30" s="154">
        <f>'№2 ИП ТС'!AI29</f>
        <v>0</v>
      </c>
      <c r="V30" s="154">
        <f>'№2 ИП ТС'!AJ29</f>
        <v>0</v>
      </c>
      <c r="W30" s="154">
        <f>'№2 ИП ТС'!AK29</f>
        <v>0</v>
      </c>
      <c r="X30" s="154">
        <f>'№2 ИП ТС'!AL29</f>
        <v>0</v>
      </c>
      <c r="Y30" s="154">
        <f>'№2 ИП ТС'!AM29</f>
        <v>0</v>
      </c>
      <c r="Z30" s="154">
        <f>'№2 ИП ТС'!AN29</f>
        <v>0</v>
      </c>
      <c r="AA30" s="154">
        <f>'№2 ИП ТС'!AO29</f>
        <v>0</v>
      </c>
      <c r="AB30" s="154">
        <v>0</v>
      </c>
      <c r="AC30" s="154" t="str">
        <f>'№2 ИП ТС'!A29</f>
        <v>3.1.3</v>
      </c>
    </row>
    <row r="31" spans="1:31" ht="31.5" x14ac:dyDescent="0.25">
      <c r="A31" s="156" t="s">
        <v>294</v>
      </c>
      <c r="B31" s="153" t="str">
        <f>'№2 ИП ТС'!B31</f>
        <v>Реконструкция системы ХВО  (замена фильтра ФИПа I-2.0-0.6 )</v>
      </c>
      <c r="C31" s="154">
        <f>'№2 ИП ТС'!R31-C17</f>
        <v>379.45401520000007</v>
      </c>
      <c r="D31" s="154">
        <f>C31</f>
        <v>379.45401520000007</v>
      </c>
      <c r="E31" s="154">
        <f>C31-D31</f>
        <v>0</v>
      </c>
      <c r="F31" s="154">
        <f t="shared" si="8"/>
        <v>379.45401520000007</v>
      </c>
      <c r="G31" s="154">
        <v>0</v>
      </c>
      <c r="H31" s="154">
        <f>'№2 ИП ТС'!V31-H17</f>
        <v>379.45401520000007</v>
      </c>
      <c r="I31" s="154">
        <f>'№2 ИП ТС'!W31</f>
        <v>0</v>
      </c>
      <c r="J31" s="154">
        <f>'№2 ИП ТС'!X31</f>
        <v>0</v>
      </c>
      <c r="K31" s="154">
        <f>'№2 ИП ТС'!Y31</f>
        <v>0</v>
      </c>
      <c r="L31" s="154">
        <f>'№2 ИП ТС'!Z31</f>
        <v>0</v>
      </c>
      <c r="M31" s="154">
        <f>'№2 ИП ТС'!AA31</f>
        <v>0</v>
      </c>
      <c r="N31" s="154">
        <f>'№2 ИП ТС'!AB31</f>
        <v>0</v>
      </c>
      <c r="O31" s="154">
        <f>'№2 ИП ТС'!AC31</f>
        <v>0</v>
      </c>
      <c r="P31" s="154">
        <f>'№2 ИП ТС'!AD31</f>
        <v>0</v>
      </c>
      <c r="Q31" s="154">
        <f>'№2 ИП ТС'!AE31</f>
        <v>0</v>
      </c>
      <c r="R31" s="154">
        <f>'№2 ИП ТС'!AF31</f>
        <v>0</v>
      </c>
      <c r="S31" s="154">
        <f>'№2 ИП ТС'!AG31</f>
        <v>0</v>
      </c>
      <c r="T31" s="154">
        <f>'№2 ИП ТС'!AH31</f>
        <v>0</v>
      </c>
      <c r="U31" s="154">
        <f>'№2 ИП ТС'!AI31</f>
        <v>0</v>
      </c>
      <c r="V31" s="154">
        <f>'№2 ИП ТС'!AJ31</f>
        <v>0</v>
      </c>
      <c r="W31" s="154">
        <f>'№2 ИП ТС'!AK31</f>
        <v>0</v>
      </c>
      <c r="X31" s="154">
        <f>'№2 ИП ТС'!AL31</f>
        <v>0</v>
      </c>
      <c r="Y31" s="154">
        <f>'№2 ИП ТС'!AM31</f>
        <v>0</v>
      </c>
      <c r="Z31" s="154">
        <f>'№2 ИП ТС'!AN31</f>
        <v>0</v>
      </c>
      <c r="AA31" s="154">
        <f>'№2 ИП ТС'!AO31</f>
        <v>0</v>
      </c>
      <c r="AB31" s="154">
        <v>0</v>
      </c>
      <c r="AC31" s="154" t="str">
        <f>'№2 ИП ТС'!A31</f>
        <v>3.2.1</v>
      </c>
    </row>
    <row r="32" spans="1:31" ht="70.5" customHeight="1" x14ac:dyDescent="0.25">
      <c r="A32" s="156" t="s">
        <v>295</v>
      </c>
      <c r="B32" s="153" t="str">
        <f>'№2 ИП ТС'!B41</f>
        <v>Установка системы охранной сигнализации (по периметру котельной по предписанию Росгвардии)</v>
      </c>
      <c r="C32" s="154">
        <f>'№2 ИП ТС'!T41</f>
        <v>1656.4301624</v>
      </c>
      <c r="D32" s="154">
        <f>C32</f>
        <v>1656.4301624</v>
      </c>
      <c r="E32" s="154">
        <f>C32-D32</f>
        <v>0</v>
      </c>
      <c r="F32" s="154">
        <f t="shared" si="8"/>
        <v>1656.4301624</v>
      </c>
      <c r="G32" s="154">
        <v>0</v>
      </c>
      <c r="H32" s="154">
        <f>'№2 ИП ТС'!V41</f>
        <v>1656.4301624</v>
      </c>
      <c r="I32" s="154">
        <f>'№2 ИП ТС'!W41</f>
        <v>0</v>
      </c>
      <c r="J32" s="154">
        <f>'№2 ИП ТС'!X41</f>
        <v>0</v>
      </c>
      <c r="K32" s="154">
        <f>'№2 ИП ТС'!Y41</f>
        <v>0</v>
      </c>
      <c r="L32" s="154">
        <f>'№2 ИП ТС'!Z41</f>
        <v>0</v>
      </c>
      <c r="M32" s="154">
        <f>'№2 ИП ТС'!AA41</f>
        <v>0</v>
      </c>
      <c r="N32" s="154">
        <f>'№2 ИП ТС'!AB41</f>
        <v>0</v>
      </c>
      <c r="O32" s="154">
        <f>'№2 ИП ТС'!AC41</f>
        <v>0</v>
      </c>
      <c r="P32" s="154">
        <f>'№2 ИП ТС'!AD41</f>
        <v>0</v>
      </c>
      <c r="Q32" s="154">
        <f>'№2 ИП ТС'!AE41</f>
        <v>0</v>
      </c>
      <c r="R32" s="154">
        <f>'№2 ИП ТС'!AF41</f>
        <v>0</v>
      </c>
      <c r="S32" s="154">
        <f>'№2 ИП ТС'!AG41</f>
        <v>0</v>
      </c>
      <c r="T32" s="154">
        <f>'№2 ИП ТС'!AH41</f>
        <v>0</v>
      </c>
      <c r="U32" s="154">
        <f>'№2 ИП ТС'!AI41</f>
        <v>0</v>
      </c>
      <c r="V32" s="154">
        <f>'№2 ИП ТС'!AJ41</f>
        <v>0</v>
      </c>
      <c r="W32" s="154">
        <f>'№2 ИП ТС'!AK41</f>
        <v>0</v>
      </c>
      <c r="X32" s="154">
        <f>'№2 ИП ТС'!AL41</f>
        <v>0</v>
      </c>
      <c r="Y32" s="154">
        <f>'№2 ИП ТС'!AM41</f>
        <v>0</v>
      </c>
      <c r="Z32" s="154">
        <f>'№2 ИП ТС'!AN41</f>
        <v>0</v>
      </c>
      <c r="AA32" s="154">
        <f>'№2 ИП ТС'!AO41</f>
        <v>0</v>
      </c>
      <c r="AB32" s="154">
        <v>0</v>
      </c>
      <c r="AC32" s="154" t="str">
        <f>'№2 ИП ТС'!A41</f>
        <v>6.1</v>
      </c>
    </row>
    <row r="33" spans="1:31" ht="15.75" x14ac:dyDescent="0.25">
      <c r="A33" s="205" t="s">
        <v>133</v>
      </c>
      <c r="B33" s="153" t="s">
        <v>281</v>
      </c>
      <c r="C33" s="15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  <c r="O33" s="154">
        <v>0</v>
      </c>
      <c r="P33" s="154">
        <v>0</v>
      </c>
      <c r="Q33" s="154">
        <v>0</v>
      </c>
      <c r="R33" s="154">
        <v>0</v>
      </c>
      <c r="S33" s="154">
        <v>0</v>
      </c>
      <c r="T33" s="154">
        <v>0</v>
      </c>
      <c r="U33" s="154">
        <v>0</v>
      </c>
      <c r="V33" s="154">
        <v>0</v>
      </c>
      <c r="W33" s="154">
        <v>0</v>
      </c>
      <c r="X33" s="154">
        <v>0</v>
      </c>
      <c r="Y33" s="154">
        <v>0</v>
      </c>
      <c r="Z33" s="154">
        <v>0</v>
      </c>
      <c r="AA33" s="154">
        <v>0</v>
      </c>
      <c r="AB33" s="154">
        <v>0</v>
      </c>
      <c r="AC33" s="154"/>
    </row>
    <row r="34" spans="1:31" s="159" customFormat="1" ht="165.75" customHeight="1" x14ac:dyDescent="0.25">
      <c r="A34" s="149" t="s">
        <v>134</v>
      </c>
      <c r="B34" s="150" t="s">
        <v>180</v>
      </c>
      <c r="C34" s="151">
        <v>0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  <c r="J34" s="151">
        <v>0</v>
      </c>
      <c r="K34" s="151">
        <v>0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151">
        <v>0</v>
      </c>
      <c r="U34" s="151">
        <v>0</v>
      </c>
      <c r="V34" s="151">
        <v>0</v>
      </c>
      <c r="W34" s="151">
        <v>0</v>
      </c>
      <c r="X34" s="151">
        <v>0</v>
      </c>
      <c r="Y34" s="151">
        <v>0</v>
      </c>
      <c r="Z34" s="151">
        <v>0</v>
      </c>
      <c r="AA34" s="151">
        <v>0</v>
      </c>
      <c r="AB34" s="151">
        <v>0</v>
      </c>
      <c r="AC34" s="151"/>
      <c r="AD34" s="158"/>
      <c r="AE34" s="158"/>
    </row>
    <row r="35" spans="1:31" s="159" customFormat="1" ht="50.25" customHeight="1" x14ac:dyDescent="0.25">
      <c r="A35" s="160" t="s">
        <v>135</v>
      </c>
      <c r="B35" s="161" t="s">
        <v>152</v>
      </c>
      <c r="C35" s="162">
        <f>SUM(G35:AB35)</f>
        <v>0</v>
      </c>
      <c r="D35" s="162">
        <v>0</v>
      </c>
      <c r="E35" s="162">
        <f>SUM(G35:Y35)</f>
        <v>0</v>
      </c>
      <c r="F35" s="162">
        <f>SUM(G35:AB35)</f>
        <v>0</v>
      </c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  <c r="W35" s="162">
        <v>0</v>
      </c>
      <c r="X35" s="162">
        <v>0</v>
      </c>
      <c r="Y35" s="162">
        <v>0</v>
      </c>
      <c r="Z35" s="162">
        <v>0</v>
      </c>
      <c r="AA35" s="162">
        <v>0</v>
      </c>
      <c r="AB35" s="162">
        <v>0</v>
      </c>
      <c r="AC35" s="162"/>
      <c r="AD35" s="158"/>
      <c r="AE35" s="158"/>
    </row>
    <row r="36" spans="1:31" s="159" customFormat="1" ht="56.25" customHeight="1" x14ac:dyDescent="0.25">
      <c r="A36" s="160"/>
      <c r="B36" s="161" t="s">
        <v>117</v>
      </c>
      <c r="C36" s="162">
        <f t="shared" ref="C36:AB36" si="9">C25+C34+C24+C13</f>
        <v>8748.2111676000004</v>
      </c>
      <c r="D36" s="162">
        <f t="shared" si="9"/>
        <v>2035.8841775999999</v>
      </c>
      <c r="E36" s="162">
        <f t="shared" si="9"/>
        <v>6712.3269899999996</v>
      </c>
      <c r="F36" s="162">
        <f t="shared" si="9"/>
        <v>8748.2111676000004</v>
      </c>
      <c r="G36" s="162">
        <f t="shared" si="9"/>
        <v>0</v>
      </c>
      <c r="H36" s="162">
        <f t="shared" si="9"/>
        <v>4330.5937875999998</v>
      </c>
      <c r="I36" s="162">
        <f t="shared" si="9"/>
        <v>2165.7734500000001</v>
      </c>
      <c r="J36" s="162">
        <f t="shared" si="9"/>
        <v>2251.84393</v>
      </c>
      <c r="K36" s="162">
        <f t="shared" si="9"/>
        <v>0</v>
      </c>
      <c r="L36" s="162">
        <f t="shared" si="9"/>
        <v>0</v>
      </c>
      <c r="M36" s="162">
        <f t="shared" si="9"/>
        <v>0</v>
      </c>
      <c r="N36" s="162">
        <f t="shared" si="9"/>
        <v>0</v>
      </c>
      <c r="O36" s="162">
        <f t="shared" si="9"/>
        <v>0</v>
      </c>
      <c r="P36" s="162">
        <f t="shared" si="9"/>
        <v>0</v>
      </c>
      <c r="Q36" s="162">
        <f t="shared" si="9"/>
        <v>0</v>
      </c>
      <c r="R36" s="162">
        <f t="shared" si="9"/>
        <v>0</v>
      </c>
      <c r="S36" s="162">
        <f t="shared" si="9"/>
        <v>0</v>
      </c>
      <c r="T36" s="162">
        <f t="shared" si="9"/>
        <v>0</v>
      </c>
      <c r="U36" s="162">
        <f t="shared" si="9"/>
        <v>0</v>
      </c>
      <c r="V36" s="162">
        <f t="shared" si="9"/>
        <v>0</v>
      </c>
      <c r="W36" s="162">
        <f t="shared" si="9"/>
        <v>0</v>
      </c>
      <c r="X36" s="162">
        <f t="shared" si="9"/>
        <v>0</v>
      </c>
      <c r="Y36" s="162">
        <f t="shared" si="9"/>
        <v>0</v>
      </c>
      <c r="Z36" s="162">
        <f t="shared" si="9"/>
        <v>0</v>
      </c>
      <c r="AA36" s="162">
        <f t="shared" si="9"/>
        <v>0</v>
      </c>
      <c r="AB36" s="162">
        <f t="shared" si="9"/>
        <v>0</v>
      </c>
      <c r="AC36" s="162"/>
      <c r="AD36" s="158"/>
      <c r="AE36" s="158"/>
    </row>
    <row r="37" spans="1:31" s="159" customFormat="1" ht="56.25" customHeight="1" x14ac:dyDescent="0.25">
      <c r="A37" s="266" t="s">
        <v>153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158"/>
      <c r="AE37" s="158"/>
    </row>
    <row r="38" spans="1:31" s="159" customFormat="1" ht="68.25" customHeight="1" x14ac:dyDescent="0.25">
      <c r="A38" s="160" t="s">
        <v>18</v>
      </c>
      <c r="B38" s="161" t="s">
        <v>143</v>
      </c>
      <c r="C38" s="162">
        <f>D38+E38</f>
        <v>8748.2113083669519</v>
      </c>
      <c r="D38" s="162">
        <f>D39+D47+D48+D49</f>
        <v>4865.6320463669526</v>
      </c>
      <c r="E38" s="162">
        <f>E39+E47+E48+E49</f>
        <v>3882.5792619999997</v>
      </c>
      <c r="F38" s="162">
        <f t="shared" ref="F38:F49" si="10">SUM(G38:AB38)</f>
        <v>8748.2113083669519</v>
      </c>
      <c r="G38" s="162">
        <f t="shared" ref="G38:AB38" si="11">G39+G47+G48+G49</f>
        <v>0</v>
      </c>
      <c r="H38" s="162">
        <f t="shared" si="11"/>
        <v>0</v>
      </c>
      <c r="I38" s="162">
        <f t="shared" si="11"/>
        <v>770.87459423278426</v>
      </c>
      <c r="J38" s="162">
        <f t="shared" si="11"/>
        <v>927.76848938285707</v>
      </c>
      <c r="K38" s="162">
        <f t="shared" si="11"/>
        <v>1595.8607239149678</v>
      </c>
      <c r="L38" s="162">
        <f t="shared" si="11"/>
        <v>1579.2199574443798</v>
      </c>
      <c r="M38" s="162">
        <f t="shared" si="11"/>
        <v>1470.8557560326151</v>
      </c>
      <c r="N38" s="162">
        <f t="shared" si="11"/>
        <v>1367.6553936796738</v>
      </c>
      <c r="O38" s="162">
        <f t="shared" si="11"/>
        <v>1035.9763936796739</v>
      </c>
      <c r="P38" s="162">
        <f t="shared" si="11"/>
        <v>0</v>
      </c>
      <c r="Q38" s="162">
        <f t="shared" si="11"/>
        <v>0</v>
      </c>
      <c r="R38" s="162">
        <f t="shared" si="11"/>
        <v>0</v>
      </c>
      <c r="S38" s="162">
        <f t="shared" si="11"/>
        <v>0</v>
      </c>
      <c r="T38" s="162">
        <f t="shared" si="11"/>
        <v>0</v>
      </c>
      <c r="U38" s="162">
        <f t="shared" si="11"/>
        <v>0</v>
      </c>
      <c r="V38" s="162">
        <f t="shared" si="11"/>
        <v>0</v>
      </c>
      <c r="W38" s="162">
        <f t="shared" si="11"/>
        <v>0</v>
      </c>
      <c r="X38" s="162">
        <f t="shared" si="11"/>
        <v>0</v>
      </c>
      <c r="Y38" s="162">
        <f t="shared" si="11"/>
        <v>0</v>
      </c>
      <c r="Z38" s="162">
        <f t="shared" si="11"/>
        <v>0</v>
      </c>
      <c r="AA38" s="162">
        <f t="shared" si="11"/>
        <v>0</v>
      </c>
      <c r="AB38" s="162">
        <f t="shared" si="11"/>
        <v>0</v>
      </c>
      <c r="AC38" s="162"/>
      <c r="AD38" s="158"/>
      <c r="AE38" s="158"/>
    </row>
    <row r="39" spans="1:31" s="159" customFormat="1" ht="56.25" customHeight="1" x14ac:dyDescent="0.25">
      <c r="A39" s="163" t="s">
        <v>15</v>
      </c>
      <c r="B39" s="164" t="s">
        <v>181</v>
      </c>
      <c r="C39" s="157">
        <f>SUM(C40:C46)</f>
        <v>8748.2113083669537</v>
      </c>
      <c r="D39" s="157">
        <f t="shared" ref="D39:E39" si="12">SUM(D40:D46)</f>
        <v>4865.6320463669526</v>
      </c>
      <c r="E39" s="157">
        <f t="shared" si="12"/>
        <v>3882.5792619999997</v>
      </c>
      <c r="F39" s="157">
        <f>SUM(G39:AB39)</f>
        <v>8748.2113083669519</v>
      </c>
      <c r="G39" s="157">
        <f t="shared" ref="G39:AB39" si="13">SUM(G40:G44)</f>
        <v>0</v>
      </c>
      <c r="H39" s="157">
        <f t="shared" si="13"/>
        <v>0</v>
      </c>
      <c r="I39" s="157">
        <f>SUM(I40:I46)</f>
        <v>770.87459423278426</v>
      </c>
      <c r="J39" s="157">
        <f t="shared" ref="J39:T39" si="14">SUM(J40:J46)</f>
        <v>927.76848938285707</v>
      </c>
      <c r="K39" s="157">
        <f t="shared" si="14"/>
        <v>1595.8607239149678</v>
      </c>
      <c r="L39" s="157">
        <f t="shared" si="14"/>
        <v>1579.2199574443798</v>
      </c>
      <c r="M39" s="157">
        <f t="shared" si="14"/>
        <v>1470.8557560326151</v>
      </c>
      <c r="N39" s="157">
        <f t="shared" si="14"/>
        <v>1367.6553936796738</v>
      </c>
      <c r="O39" s="157">
        <f t="shared" si="14"/>
        <v>1035.9763936796739</v>
      </c>
      <c r="P39" s="157">
        <f t="shared" si="14"/>
        <v>0</v>
      </c>
      <c r="Q39" s="157">
        <f t="shared" si="14"/>
        <v>0</v>
      </c>
      <c r="R39" s="157">
        <f t="shared" si="14"/>
        <v>0</v>
      </c>
      <c r="S39" s="157">
        <f t="shared" si="14"/>
        <v>0</v>
      </c>
      <c r="T39" s="157">
        <f t="shared" si="14"/>
        <v>0</v>
      </c>
      <c r="U39" s="157">
        <f t="shared" si="13"/>
        <v>0</v>
      </c>
      <c r="V39" s="157">
        <f t="shared" si="13"/>
        <v>0</v>
      </c>
      <c r="W39" s="157">
        <f t="shared" si="13"/>
        <v>0</v>
      </c>
      <c r="X39" s="157">
        <f t="shared" si="13"/>
        <v>0</v>
      </c>
      <c r="Y39" s="157">
        <f t="shared" si="13"/>
        <v>0</v>
      </c>
      <c r="Z39" s="157">
        <f t="shared" si="13"/>
        <v>0</v>
      </c>
      <c r="AA39" s="157">
        <f t="shared" si="13"/>
        <v>0</v>
      </c>
      <c r="AB39" s="157">
        <f t="shared" si="13"/>
        <v>0</v>
      </c>
      <c r="AC39" s="157"/>
      <c r="AD39" s="158"/>
      <c r="AE39" s="158"/>
    </row>
    <row r="40" spans="1:31" s="159" customFormat="1" ht="58.5" customHeight="1" x14ac:dyDescent="0.25">
      <c r="A40" s="163" t="s">
        <v>97</v>
      </c>
      <c r="B40" s="164" t="str">
        <f>B28</f>
        <v>Реконструкция паропровода с заменой тепловой изоляции. Участок №1</v>
      </c>
      <c r="C40" s="157">
        <f>E40</f>
        <v>1457.1932269999998</v>
      </c>
      <c r="D40" s="157">
        <f>E40-C40</f>
        <v>0</v>
      </c>
      <c r="E40" s="157">
        <f>F40</f>
        <v>1457.1932269999998</v>
      </c>
      <c r="F40" s="157">
        <f t="shared" si="10"/>
        <v>1457.1932269999998</v>
      </c>
      <c r="G40" s="157">
        <v>0</v>
      </c>
      <c r="H40" s="157">
        <v>0</v>
      </c>
      <c r="I40" s="157">
        <f>мероприятия!F9/10</f>
        <v>208.17046099999999</v>
      </c>
      <c r="J40" s="157">
        <f>I40</f>
        <v>208.17046099999999</v>
      </c>
      <c r="K40" s="157">
        <f t="shared" ref="K40:O42" si="15">J40</f>
        <v>208.17046099999999</v>
      </c>
      <c r="L40" s="157">
        <f t="shared" si="15"/>
        <v>208.17046099999999</v>
      </c>
      <c r="M40" s="157">
        <f t="shared" si="15"/>
        <v>208.17046099999999</v>
      </c>
      <c r="N40" s="157">
        <f t="shared" si="15"/>
        <v>208.17046099999999</v>
      </c>
      <c r="O40" s="157">
        <f t="shared" si="15"/>
        <v>208.17046099999999</v>
      </c>
      <c r="P40" s="157"/>
      <c r="Q40" s="157"/>
      <c r="R40" s="157"/>
      <c r="S40" s="157"/>
      <c r="T40" s="157"/>
      <c r="U40" s="157">
        <f t="shared" ref="U40:AB40" si="16">T40</f>
        <v>0</v>
      </c>
      <c r="V40" s="157">
        <f t="shared" si="16"/>
        <v>0</v>
      </c>
      <c r="W40" s="157">
        <f t="shared" si="16"/>
        <v>0</v>
      </c>
      <c r="X40" s="157">
        <f t="shared" si="16"/>
        <v>0</v>
      </c>
      <c r="Y40" s="157">
        <f t="shared" si="16"/>
        <v>0</v>
      </c>
      <c r="Z40" s="157">
        <f t="shared" si="16"/>
        <v>0</v>
      </c>
      <c r="AA40" s="157">
        <f t="shared" si="16"/>
        <v>0</v>
      </c>
      <c r="AB40" s="157">
        <f t="shared" si="16"/>
        <v>0</v>
      </c>
      <c r="AC40" s="157" t="str">
        <f t="shared" ref="AC40:AC46" si="17">AC28</f>
        <v>3.1.1</v>
      </c>
      <c r="AD40" s="158"/>
      <c r="AE40" s="158"/>
    </row>
    <row r="41" spans="1:31" s="159" customFormat="1" ht="58.5" customHeight="1" x14ac:dyDescent="0.25">
      <c r="A41" s="163" t="s">
        <v>292</v>
      </c>
      <c r="B41" s="164" t="str">
        <f>B29</f>
        <v>Реконструкция паропровода с заменой тепловой изоляции. Участок №2</v>
      </c>
      <c r="C41" s="157">
        <f>E41</f>
        <v>1299.46407</v>
      </c>
      <c r="D41" s="157">
        <f>E41-C41</f>
        <v>0</v>
      </c>
      <c r="E41" s="157">
        <f>F41</f>
        <v>1299.46407</v>
      </c>
      <c r="F41" s="157">
        <f t="shared" si="10"/>
        <v>1299.46407</v>
      </c>
      <c r="G41" s="154">
        <v>0</v>
      </c>
      <c r="H41" s="154">
        <v>0</v>
      </c>
      <c r="I41" s="157">
        <v>0</v>
      </c>
      <c r="J41" s="157">
        <f>мероприятия!F10/10</f>
        <v>216.57734500000001</v>
      </c>
      <c r="K41" s="157">
        <f t="shared" si="15"/>
        <v>216.57734500000001</v>
      </c>
      <c r="L41" s="157">
        <f t="shared" si="15"/>
        <v>216.57734500000001</v>
      </c>
      <c r="M41" s="157">
        <f t="shared" si="15"/>
        <v>216.57734500000001</v>
      </c>
      <c r="N41" s="157">
        <f t="shared" si="15"/>
        <v>216.57734500000001</v>
      </c>
      <c r="O41" s="157">
        <f t="shared" si="15"/>
        <v>216.57734500000001</v>
      </c>
      <c r="P41" s="157"/>
      <c r="Q41" s="157"/>
      <c r="R41" s="154"/>
      <c r="S41" s="154"/>
      <c r="T41" s="157"/>
      <c r="U41" s="157">
        <f>T41</f>
        <v>0</v>
      </c>
      <c r="V41" s="157">
        <f>U41</f>
        <v>0</v>
      </c>
      <c r="W41" s="157">
        <v>0</v>
      </c>
      <c r="X41" s="157">
        <f>W41</f>
        <v>0</v>
      </c>
      <c r="Y41" s="157">
        <v>0</v>
      </c>
      <c r="Z41" s="157">
        <v>0</v>
      </c>
      <c r="AA41" s="157">
        <v>0</v>
      </c>
      <c r="AB41" s="157">
        <v>0</v>
      </c>
      <c r="AC41" s="157" t="str">
        <f t="shared" si="17"/>
        <v>3.1.2</v>
      </c>
      <c r="AD41" s="158"/>
      <c r="AE41" s="158"/>
    </row>
    <row r="42" spans="1:31" s="159" customFormat="1" ht="58.5" customHeight="1" x14ac:dyDescent="0.25">
      <c r="A42" s="163" t="s">
        <v>293</v>
      </c>
      <c r="B42" s="164" t="str">
        <f>B30</f>
        <v>Реконструкция паропровода с заменой тепловой изоляции. Участок №3</v>
      </c>
      <c r="C42" s="157">
        <f>E42</f>
        <v>1125.921965</v>
      </c>
      <c r="D42" s="157">
        <f>E42-C42</f>
        <v>0</v>
      </c>
      <c r="E42" s="157">
        <f>F42</f>
        <v>1125.921965</v>
      </c>
      <c r="F42" s="157">
        <f t="shared" si="10"/>
        <v>1125.921965</v>
      </c>
      <c r="G42" s="154">
        <v>0</v>
      </c>
      <c r="H42" s="154">
        <v>0</v>
      </c>
      <c r="I42" s="157">
        <v>0</v>
      </c>
      <c r="J42" s="157">
        <v>0</v>
      </c>
      <c r="K42" s="157">
        <f>мероприятия!F11/10</f>
        <v>225.184393</v>
      </c>
      <c r="L42" s="157">
        <f>K42</f>
        <v>225.184393</v>
      </c>
      <c r="M42" s="157">
        <f t="shared" si="15"/>
        <v>225.184393</v>
      </c>
      <c r="N42" s="157">
        <f t="shared" si="15"/>
        <v>225.184393</v>
      </c>
      <c r="O42" s="157">
        <f t="shared" si="15"/>
        <v>225.184393</v>
      </c>
      <c r="P42" s="157"/>
      <c r="Q42" s="157"/>
      <c r="R42" s="157"/>
      <c r="S42" s="157"/>
      <c r="T42" s="157"/>
      <c r="U42" s="157">
        <v>0</v>
      </c>
      <c r="V42" s="157">
        <f>U42</f>
        <v>0</v>
      </c>
      <c r="W42" s="157">
        <f>V42</f>
        <v>0</v>
      </c>
      <c r="X42" s="157">
        <f>W42</f>
        <v>0</v>
      </c>
      <c r="Y42" s="157">
        <f>X42</f>
        <v>0</v>
      </c>
      <c r="Z42" s="157">
        <f>Y42</f>
        <v>0</v>
      </c>
      <c r="AA42" s="157">
        <f>Z42</f>
        <v>0</v>
      </c>
      <c r="AB42" s="157">
        <f>AA42</f>
        <v>0</v>
      </c>
      <c r="AC42" s="157" t="str">
        <f t="shared" si="17"/>
        <v>3.1.3</v>
      </c>
      <c r="AD42" s="158"/>
      <c r="AE42" s="158"/>
    </row>
    <row r="43" spans="1:31" s="159" customFormat="1" ht="58.5" customHeight="1" x14ac:dyDescent="0.25">
      <c r="A43" s="163" t="s">
        <v>296</v>
      </c>
      <c r="B43" s="164" t="str">
        <f>мероприятия!B8</f>
        <v>Реконструкция системы ХВО  (замена фильтра ФИПа I-2.0-0.6 )</v>
      </c>
      <c r="C43" s="157">
        <f>F43</f>
        <v>236.98360608000002</v>
      </c>
      <c r="D43" s="157">
        <f>C43-E43</f>
        <v>236.98360608000002</v>
      </c>
      <c r="E43" s="157">
        <v>0</v>
      </c>
      <c r="F43" s="157">
        <f t="shared" si="10"/>
        <v>236.98360608000002</v>
      </c>
      <c r="G43" s="154">
        <v>0</v>
      </c>
      <c r="H43" s="154">
        <v>0</v>
      </c>
      <c r="I43" s="157">
        <f>мероприятия!F8/5</f>
        <v>118.49180304000001</v>
      </c>
      <c r="J43" s="157">
        <f t="shared" ref="J43:O44" si="18">I43</f>
        <v>118.49180304000001</v>
      </c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>
        <f t="shared" ref="T43:U49" si="19">T43</f>
        <v>0</v>
      </c>
      <c r="V43" s="157">
        <f>U43</f>
        <v>0</v>
      </c>
      <c r="W43" s="157">
        <f>V43</f>
        <v>0</v>
      </c>
      <c r="X43" s="157">
        <f>W43</f>
        <v>0</v>
      </c>
      <c r="Y43" s="157">
        <f>X43</f>
        <v>0</v>
      </c>
      <c r="Z43" s="157">
        <f>Y43</f>
        <v>0</v>
      </c>
      <c r="AA43" s="157">
        <v>0</v>
      </c>
      <c r="AB43" s="157">
        <v>0</v>
      </c>
      <c r="AC43" s="157" t="str">
        <f t="shared" si="17"/>
        <v>3.2.1</v>
      </c>
      <c r="AD43" s="158"/>
      <c r="AE43" s="158"/>
    </row>
    <row r="44" spans="1:31" s="159" customFormat="1" ht="67.5" customHeight="1" x14ac:dyDescent="0.25">
      <c r="A44" s="163" t="s">
        <v>297</v>
      </c>
      <c r="B44" s="164" t="str">
        <f>B32</f>
        <v>Установка системы охранной сигнализации (по периметру котельной по предписанию Росгвардии)</v>
      </c>
      <c r="C44" s="157">
        <f>F44</f>
        <v>1656.4301624</v>
      </c>
      <c r="D44" s="157">
        <f>C44-E44</f>
        <v>1656.4301624</v>
      </c>
      <c r="E44" s="157">
        <v>0</v>
      </c>
      <c r="F44" s="157">
        <f t="shared" si="10"/>
        <v>1656.4301624</v>
      </c>
      <c r="G44" s="154">
        <v>0</v>
      </c>
      <c r="H44" s="154">
        <v>0</v>
      </c>
      <c r="I44" s="157">
        <f>H32/7</f>
        <v>236.63288034285713</v>
      </c>
      <c r="J44" s="157">
        <f t="shared" si="18"/>
        <v>236.63288034285713</v>
      </c>
      <c r="K44" s="157">
        <f t="shared" si="18"/>
        <v>236.63288034285713</v>
      </c>
      <c r="L44" s="157">
        <f t="shared" si="18"/>
        <v>236.63288034285713</v>
      </c>
      <c r="M44" s="157">
        <f t="shared" si="18"/>
        <v>236.63288034285713</v>
      </c>
      <c r="N44" s="157">
        <f>M44</f>
        <v>236.63288034285713</v>
      </c>
      <c r="O44" s="157">
        <f t="shared" si="18"/>
        <v>236.63288034285713</v>
      </c>
      <c r="P44" s="157"/>
      <c r="Q44" s="157"/>
      <c r="R44" s="154"/>
      <c r="S44" s="157"/>
      <c r="T44" s="157"/>
      <c r="U44" s="157">
        <f t="shared" si="19"/>
        <v>0</v>
      </c>
      <c r="V44" s="157">
        <f>U44</f>
        <v>0</v>
      </c>
      <c r="W44" s="157">
        <v>0</v>
      </c>
      <c r="X44" s="157">
        <f>W44</f>
        <v>0</v>
      </c>
      <c r="Y44" s="157">
        <v>0</v>
      </c>
      <c r="Z44" s="157">
        <v>0</v>
      </c>
      <c r="AA44" s="157">
        <v>0</v>
      </c>
      <c r="AB44" s="157">
        <v>0</v>
      </c>
      <c r="AC44" s="157" t="str">
        <f t="shared" si="17"/>
        <v>6.1</v>
      </c>
      <c r="AD44" s="158"/>
      <c r="AE44" s="158"/>
    </row>
    <row r="45" spans="1:31" s="159" customFormat="1" ht="58.5" customHeight="1" x14ac:dyDescent="0.25">
      <c r="A45" s="215" t="s">
        <v>330</v>
      </c>
      <c r="B45" s="216" t="s">
        <v>333</v>
      </c>
      <c r="C45" s="217">
        <f>F45</f>
        <v>2616.7428280370254</v>
      </c>
      <c r="D45" s="217">
        <f>C45-E45</f>
        <v>2616.7428280370254</v>
      </c>
      <c r="E45" s="217">
        <v>0</v>
      </c>
      <c r="F45" s="217">
        <f t="shared" ref="F45:F46" si="20">SUM(G45:AB45)</f>
        <v>2616.7428280370254</v>
      </c>
      <c r="G45" s="217">
        <v>0</v>
      </c>
      <c r="H45" s="217">
        <v>0</v>
      </c>
      <c r="I45" s="217">
        <f>I13-амортиз!E60</f>
        <v>0</v>
      </c>
      <c r="J45" s="217">
        <f>J13-амортиз!F60</f>
        <v>0</v>
      </c>
      <c r="K45" s="217">
        <f>амортиз!G52</f>
        <v>709.29564457211086</v>
      </c>
      <c r="L45" s="217">
        <f>амортиз!H52</f>
        <v>692.65487810152274</v>
      </c>
      <c r="M45" s="217">
        <f>амортиз!I52</f>
        <v>584.29067668975802</v>
      </c>
      <c r="N45" s="217">
        <f>амортиз!J52</f>
        <v>481.09031433681679</v>
      </c>
      <c r="O45" s="217">
        <f>амортиз!K52-331.679</f>
        <v>149.41131433681682</v>
      </c>
      <c r="P45" s="157"/>
      <c r="Q45" s="157"/>
      <c r="R45" s="157"/>
      <c r="S45" s="157"/>
      <c r="T45" s="157"/>
      <c r="U45" s="157">
        <f t="shared" ref="U45" si="21">T45</f>
        <v>0</v>
      </c>
      <c r="V45" s="157">
        <f>U45</f>
        <v>0</v>
      </c>
      <c r="W45" s="157">
        <f>V45</f>
        <v>0</v>
      </c>
      <c r="X45" s="157">
        <f>W45</f>
        <v>0</v>
      </c>
      <c r="Y45" s="157">
        <f>X45</f>
        <v>0</v>
      </c>
      <c r="Z45" s="157">
        <f>Y45</f>
        <v>0</v>
      </c>
      <c r="AA45" s="157">
        <v>0</v>
      </c>
      <c r="AB45" s="157">
        <v>0</v>
      </c>
      <c r="AC45" s="157">
        <f t="shared" si="17"/>
        <v>0</v>
      </c>
      <c r="AD45" s="158"/>
      <c r="AE45" s="158"/>
    </row>
    <row r="46" spans="1:31" s="159" customFormat="1" ht="67.5" customHeight="1" x14ac:dyDescent="0.25">
      <c r="A46" s="215" t="s">
        <v>331</v>
      </c>
      <c r="B46" s="216" t="s">
        <v>332</v>
      </c>
      <c r="C46" s="217">
        <f>F46</f>
        <v>355.4754498499272</v>
      </c>
      <c r="D46" s="217">
        <f>C46-E46</f>
        <v>355.4754498499272</v>
      </c>
      <c r="E46" s="217">
        <v>0</v>
      </c>
      <c r="F46" s="217">
        <f t="shared" si="20"/>
        <v>355.4754498499272</v>
      </c>
      <c r="G46" s="217">
        <v>0</v>
      </c>
      <c r="H46" s="217">
        <v>0</v>
      </c>
      <c r="I46" s="217">
        <f>амортиз!E53</f>
        <v>207.57944984992722</v>
      </c>
      <c r="J46" s="217">
        <v>147.89599999999999</v>
      </c>
      <c r="K46" s="217"/>
      <c r="L46" s="217"/>
      <c r="M46" s="217"/>
      <c r="N46" s="217"/>
      <c r="O46" s="217"/>
      <c r="P46" s="157"/>
      <c r="Q46" s="157"/>
      <c r="R46" s="157"/>
      <c r="S46" s="157"/>
      <c r="T46" s="157"/>
      <c r="U46" s="157">
        <f>амортиз!Q53</f>
        <v>0</v>
      </c>
      <c r="V46" s="157">
        <f>амортиз!R53</f>
        <v>0</v>
      </c>
      <c r="W46" s="157">
        <f>амортиз!S53</f>
        <v>0</v>
      </c>
      <c r="X46" s="157">
        <f>амортиз!T53</f>
        <v>0</v>
      </c>
      <c r="Y46" s="157">
        <f>амортиз!U53</f>
        <v>0</v>
      </c>
      <c r="Z46" s="157">
        <f>амортиз!V53</f>
        <v>0</v>
      </c>
      <c r="AA46" s="157">
        <f>амортиз!W53</f>
        <v>0</v>
      </c>
      <c r="AB46" s="157">
        <f>амортиз!X53</f>
        <v>0</v>
      </c>
      <c r="AC46" s="157">
        <f t="shared" si="17"/>
        <v>0</v>
      </c>
      <c r="AD46" s="158"/>
      <c r="AE46" s="158"/>
    </row>
    <row r="47" spans="1:31" ht="31.5" x14ac:dyDescent="0.25">
      <c r="A47" s="203" t="s">
        <v>172</v>
      </c>
      <c r="B47" s="164" t="s">
        <v>186</v>
      </c>
      <c r="C47" s="157">
        <f>D47+E47</f>
        <v>0</v>
      </c>
      <c r="D47" s="157">
        <v>0</v>
      </c>
      <c r="E47" s="157">
        <v>0</v>
      </c>
      <c r="F47" s="157">
        <f t="shared" si="10"/>
        <v>0</v>
      </c>
      <c r="G47" s="154">
        <v>0</v>
      </c>
      <c r="H47" s="154">
        <v>0</v>
      </c>
      <c r="I47" s="157">
        <v>0</v>
      </c>
      <c r="J47" s="157">
        <v>0</v>
      </c>
      <c r="K47" s="157">
        <v>0</v>
      </c>
      <c r="L47" s="157">
        <v>0</v>
      </c>
      <c r="M47" s="157">
        <v>0</v>
      </c>
      <c r="N47" s="157">
        <v>0</v>
      </c>
      <c r="O47" s="157">
        <v>0</v>
      </c>
      <c r="P47" s="157">
        <f t="shared" ref="P47:S49" si="22">O47</f>
        <v>0</v>
      </c>
      <c r="Q47" s="157">
        <f t="shared" si="22"/>
        <v>0</v>
      </c>
      <c r="R47" s="154">
        <f t="shared" si="22"/>
        <v>0</v>
      </c>
      <c r="S47" s="157">
        <f t="shared" si="22"/>
        <v>0</v>
      </c>
      <c r="T47" s="157">
        <f t="shared" si="19"/>
        <v>0</v>
      </c>
      <c r="U47" s="157">
        <f t="shared" si="19"/>
        <v>0</v>
      </c>
      <c r="V47" s="157">
        <f>U47</f>
        <v>0</v>
      </c>
      <c r="W47" s="157">
        <v>0</v>
      </c>
      <c r="X47" s="157">
        <v>0</v>
      </c>
      <c r="Y47" s="157">
        <v>0</v>
      </c>
      <c r="Z47" s="157">
        <v>0</v>
      </c>
      <c r="AA47" s="157">
        <v>0</v>
      </c>
      <c r="AB47" s="157">
        <v>0</v>
      </c>
      <c r="AC47" s="157"/>
    </row>
    <row r="48" spans="1:31" ht="31.5" x14ac:dyDescent="0.25">
      <c r="A48" s="203" t="s">
        <v>173</v>
      </c>
      <c r="B48" s="164" t="s">
        <v>182</v>
      </c>
      <c r="C48" s="157">
        <f>SUM(G48:AB48)</f>
        <v>0</v>
      </c>
      <c r="D48" s="157">
        <v>0</v>
      </c>
      <c r="E48" s="157">
        <f>SUM(G48:AB48)</f>
        <v>0</v>
      </c>
      <c r="F48" s="157">
        <f t="shared" si="10"/>
        <v>0</v>
      </c>
      <c r="G48" s="154">
        <v>0</v>
      </c>
      <c r="H48" s="154">
        <v>0</v>
      </c>
      <c r="I48" s="157">
        <v>0</v>
      </c>
      <c r="J48" s="157">
        <v>0</v>
      </c>
      <c r="K48" s="157">
        <v>0</v>
      </c>
      <c r="L48" s="157">
        <v>0</v>
      </c>
      <c r="M48" s="157">
        <v>0</v>
      </c>
      <c r="N48" s="157">
        <v>0</v>
      </c>
      <c r="O48" s="157">
        <v>0</v>
      </c>
      <c r="P48" s="157">
        <f t="shared" si="22"/>
        <v>0</v>
      </c>
      <c r="Q48" s="157">
        <f t="shared" si="22"/>
        <v>0</v>
      </c>
      <c r="R48" s="154">
        <f t="shared" si="22"/>
        <v>0</v>
      </c>
      <c r="S48" s="157">
        <f t="shared" si="22"/>
        <v>0</v>
      </c>
      <c r="T48" s="157">
        <f t="shared" si="19"/>
        <v>0</v>
      </c>
      <c r="U48" s="157">
        <f t="shared" si="19"/>
        <v>0</v>
      </c>
      <c r="V48" s="157">
        <f>U48</f>
        <v>0</v>
      </c>
      <c r="W48" s="157">
        <v>0</v>
      </c>
      <c r="X48" s="157">
        <v>0</v>
      </c>
      <c r="Y48" s="157">
        <v>0</v>
      </c>
      <c r="Z48" s="157">
        <v>0</v>
      </c>
      <c r="AA48" s="157">
        <v>0</v>
      </c>
      <c r="AB48" s="157">
        <v>0</v>
      </c>
      <c r="AC48" s="157"/>
    </row>
    <row r="49" spans="1:29" ht="31.5" x14ac:dyDescent="0.25">
      <c r="A49" s="203" t="s">
        <v>178</v>
      </c>
      <c r="B49" s="164" t="s">
        <v>183</v>
      </c>
      <c r="C49" s="157">
        <f>SUM(G49:AB49)</f>
        <v>0</v>
      </c>
      <c r="D49" s="157">
        <v>0</v>
      </c>
      <c r="E49" s="157">
        <f>SUM(G49:AB49)</f>
        <v>0</v>
      </c>
      <c r="F49" s="157">
        <f t="shared" si="10"/>
        <v>0</v>
      </c>
      <c r="G49" s="154">
        <v>0</v>
      </c>
      <c r="H49" s="154">
        <v>0</v>
      </c>
      <c r="I49" s="157">
        <v>0</v>
      </c>
      <c r="J49" s="157">
        <v>0</v>
      </c>
      <c r="K49" s="157">
        <v>0</v>
      </c>
      <c r="L49" s="157">
        <v>0</v>
      </c>
      <c r="M49" s="157">
        <v>0</v>
      </c>
      <c r="N49" s="157">
        <v>0</v>
      </c>
      <c r="O49" s="157">
        <v>0</v>
      </c>
      <c r="P49" s="157">
        <f t="shared" si="22"/>
        <v>0</v>
      </c>
      <c r="Q49" s="157">
        <f t="shared" si="22"/>
        <v>0</v>
      </c>
      <c r="R49" s="154">
        <f t="shared" si="22"/>
        <v>0</v>
      </c>
      <c r="S49" s="157">
        <f t="shared" si="22"/>
        <v>0</v>
      </c>
      <c r="T49" s="157">
        <f t="shared" si="19"/>
        <v>0</v>
      </c>
      <c r="U49" s="157">
        <f t="shared" si="19"/>
        <v>0</v>
      </c>
      <c r="V49" s="157">
        <f>U49</f>
        <v>0</v>
      </c>
      <c r="W49" s="157">
        <v>0</v>
      </c>
      <c r="X49" s="157">
        <v>0</v>
      </c>
      <c r="Y49" s="157">
        <v>0</v>
      </c>
      <c r="Z49" s="157">
        <v>0</v>
      </c>
      <c r="AA49" s="157">
        <v>0</v>
      </c>
      <c r="AB49" s="157">
        <v>0</v>
      </c>
      <c r="AC49" s="157"/>
    </row>
    <row r="50" spans="1:29" ht="15.75" x14ac:dyDescent="0.25">
      <c r="A50" s="160" t="s">
        <v>129</v>
      </c>
      <c r="B50" s="161" t="s">
        <v>184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2">
        <v>0</v>
      </c>
      <c r="N50" s="162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62">
        <v>0</v>
      </c>
      <c r="V50" s="162">
        <v>0</v>
      </c>
      <c r="W50" s="162">
        <v>0</v>
      </c>
      <c r="X50" s="162">
        <v>0</v>
      </c>
      <c r="Y50" s="162">
        <v>0</v>
      </c>
      <c r="Z50" s="162">
        <v>0</v>
      </c>
      <c r="AA50" s="162">
        <v>0</v>
      </c>
      <c r="AB50" s="162">
        <v>0</v>
      </c>
      <c r="AC50" s="162"/>
    </row>
    <row r="51" spans="1:29" ht="15.75" x14ac:dyDescent="0.25">
      <c r="A51" s="160" t="s">
        <v>130</v>
      </c>
      <c r="B51" s="161" t="s">
        <v>185</v>
      </c>
      <c r="C51" s="162">
        <f>SUM(G51:AB51)</f>
        <v>0</v>
      </c>
      <c r="D51" s="162">
        <v>0</v>
      </c>
      <c r="E51" s="162">
        <f>SUM(G51:AB51)</f>
        <v>0</v>
      </c>
      <c r="F51" s="162">
        <v>0</v>
      </c>
      <c r="G51" s="151">
        <v>0</v>
      </c>
      <c r="H51" s="151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2">
        <v>0</v>
      </c>
      <c r="R51" s="151">
        <v>0</v>
      </c>
      <c r="S51" s="162">
        <v>0</v>
      </c>
      <c r="T51" s="162">
        <v>0</v>
      </c>
      <c r="U51" s="162">
        <v>0</v>
      </c>
      <c r="V51" s="162">
        <v>0</v>
      </c>
      <c r="W51" s="162">
        <v>0</v>
      </c>
      <c r="X51" s="162">
        <v>0</v>
      </c>
      <c r="Y51" s="162">
        <v>0</v>
      </c>
      <c r="Z51" s="162">
        <v>0</v>
      </c>
      <c r="AA51" s="162">
        <v>0</v>
      </c>
      <c r="AB51" s="162">
        <v>0</v>
      </c>
      <c r="AC51" s="162"/>
    </row>
    <row r="52" spans="1:29" ht="15.75" x14ac:dyDescent="0.25">
      <c r="A52" s="203"/>
      <c r="B52" s="161" t="s">
        <v>117</v>
      </c>
      <c r="C52" s="162">
        <f>C50+C38</f>
        <v>8748.2113083669519</v>
      </c>
      <c r="D52" s="162">
        <f t="shared" ref="D52:AB52" si="23">D38+D50+D51</f>
        <v>4865.6320463669526</v>
      </c>
      <c r="E52" s="162">
        <f t="shared" si="23"/>
        <v>3882.5792619999997</v>
      </c>
      <c r="F52" s="162">
        <f t="shared" si="23"/>
        <v>8748.2113083669519</v>
      </c>
      <c r="G52" s="151">
        <f t="shared" si="23"/>
        <v>0</v>
      </c>
      <c r="H52" s="151">
        <f t="shared" si="23"/>
        <v>0</v>
      </c>
      <c r="I52" s="162">
        <f t="shared" si="23"/>
        <v>770.87459423278426</v>
      </c>
      <c r="J52" s="162">
        <f t="shared" si="23"/>
        <v>927.76848938285707</v>
      </c>
      <c r="K52" s="162">
        <f t="shared" si="23"/>
        <v>1595.8607239149678</v>
      </c>
      <c r="L52" s="162">
        <f t="shared" si="23"/>
        <v>1579.2199574443798</v>
      </c>
      <c r="M52" s="162">
        <f t="shared" si="23"/>
        <v>1470.8557560326151</v>
      </c>
      <c r="N52" s="162">
        <f t="shared" si="23"/>
        <v>1367.6553936796738</v>
      </c>
      <c r="O52" s="162">
        <f t="shared" si="23"/>
        <v>1035.9763936796739</v>
      </c>
      <c r="P52" s="162">
        <f t="shared" si="23"/>
        <v>0</v>
      </c>
      <c r="Q52" s="162">
        <f t="shared" si="23"/>
        <v>0</v>
      </c>
      <c r="R52" s="151">
        <f t="shared" si="23"/>
        <v>0</v>
      </c>
      <c r="S52" s="162">
        <f t="shared" si="23"/>
        <v>0</v>
      </c>
      <c r="T52" s="162">
        <f t="shared" si="23"/>
        <v>0</v>
      </c>
      <c r="U52" s="162">
        <f t="shared" si="23"/>
        <v>0</v>
      </c>
      <c r="V52" s="162">
        <f t="shared" si="23"/>
        <v>0</v>
      </c>
      <c r="W52" s="162">
        <f t="shared" si="23"/>
        <v>0</v>
      </c>
      <c r="X52" s="162">
        <f t="shared" si="23"/>
        <v>0</v>
      </c>
      <c r="Y52" s="162">
        <f t="shared" si="23"/>
        <v>0</v>
      </c>
      <c r="Z52" s="162">
        <f t="shared" si="23"/>
        <v>0</v>
      </c>
      <c r="AA52" s="162">
        <f t="shared" si="23"/>
        <v>0</v>
      </c>
      <c r="AB52" s="162">
        <f t="shared" si="23"/>
        <v>0</v>
      </c>
      <c r="AC52" s="162"/>
    </row>
    <row r="54" spans="1:29" s="1" customFormat="1" ht="15.75" x14ac:dyDescent="0.25">
      <c r="A54" s="296">
        <f>'№1 ИП-ТС'!A25</f>
        <v>0</v>
      </c>
      <c r="B54" s="297"/>
      <c r="C54" s="297"/>
      <c r="D54" s="297"/>
      <c r="E54" s="297"/>
      <c r="F54" s="179">
        <f>'№1 ИП-ТС'!B25</f>
        <v>0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16"/>
    </row>
    <row r="55" spans="1:29" s="1" customFormat="1" ht="15.75" customHeight="1" x14ac:dyDescent="0.25">
      <c r="A55" s="1" t="s">
        <v>38</v>
      </c>
      <c r="G55" s="106"/>
      <c r="H55" s="106"/>
      <c r="I55" s="214"/>
      <c r="R55" s="106"/>
      <c r="AC55" s="116"/>
    </row>
    <row r="56" spans="1:29" x14ac:dyDescent="0.25">
      <c r="C56" s="166"/>
      <c r="D56" s="166"/>
      <c r="E56" s="166"/>
      <c r="F56" s="166"/>
      <c r="G56" s="166"/>
    </row>
    <row r="60" spans="1:29" x14ac:dyDescent="0.25">
      <c r="C60" s="166"/>
    </row>
    <row r="61" spans="1:29" x14ac:dyDescent="0.25">
      <c r="E61" s="166"/>
    </row>
    <row r="63" spans="1:29" x14ac:dyDescent="0.25">
      <c r="E63" s="16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9" x14ac:dyDescent="0.25">
      <c r="C64" s="16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6:28" x14ac:dyDescent="0.25"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6:28" x14ac:dyDescent="0.25"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6:28" x14ac:dyDescent="0.25"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6:28" x14ac:dyDescent="0.25"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</row>
    <row r="69" spans="6:28" x14ac:dyDescent="0.25"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6:28" x14ac:dyDescent="0.25"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6:28" x14ac:dyDescent="0.25"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6:28" x14ac:dyDescent="0.25"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6:28" x14ac:dyDescent="0.25"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6:28" x14ac:dyDescent="0.25"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6:28" x14ac:dyDescent="0.25"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6:28" x14ac:dyDescent="0.25"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6:28" x14ac:dyDescent="0.25"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6:28" x14ac:dyDescent="0.25"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6:28" x14ac:dyDescent="0.25"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6:28" x14ac:dyDescent="0.25"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6:28" x14ac:dyDescent="0.25"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6:28" x14ac:dyDescent="0.25"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4" spans="6:28" x14ac:dyDescent="0.25"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</row>
    <row r="86" spans="6:28" x14ac:dyDescent="0.25"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6:28" x14ac:dyDescent="0.25"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6:28" x14ac:dyDescent="0.25"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6:28" x14ac:dyDescent="0.25"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6:28" x14ac:dyDescent="0.25"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6:28" x14ac:dyDescent="0.25"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6:28" x14ac:dyDescent="0.25"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6:28" x14ac:dyDescent="0.25"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6:28" x14ac:dyDescent="0.25"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6:28" x14ac:dyDescent="0.25"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6:28" x14ac:dyDescent="0.25"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6:28" x14ac:dyDescent="0.25"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6:28" x14ac:dyDescent="0.25"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6:28" x14ac:dyDescent="0.25"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1" spans="6:28" x14ac:dyDescent="0.25"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</row>
    <row r="102" spans="6:28" x14ac:dyDescent="0.25"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6:28" x14ac:dyDescent="0.25"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</row>
  </sheetData>
  <mergeCells count="36">
    <mergeCell ref="X8:X9"/>
    <mergeCell ref="Y8:Y9"/>
    <mergeCell ref="Z8:Z9"/>
    <mergeCell ref="AA8:AA9"/>
    <mergeCell ref="A11:AC11"/>
    <mergeCell ref="R8:R9"/>
    <mergeCell ref="S8:S9"/>
    <mergeCell ref="T8:T9"/>
    <mergeCell ref="U8:U9"/>
    <mergeCell ref="V8:V9"/>
    <mergeCell ref="W8:W9"/>
    <mergeCell ref="L8:L9"/>
    <mergeCell ref="M8:M9"/>
    <mergeCell ref="H8:H9"/>
    <mergeCell ref="I8:I9"/>
    <mergeCell ref="P8:P9"/>
    <mergeCell ref="Q8:Q9"/>
    <mergeCell ref="F8:F9"/>
    <mergeCell ref="G8:G9"/>
    <mergeCell ref="A54:E54"/>
    <mergeCell ref="J8:J9"/>
    <mergeCell ref="K8:K9"/>
    <mergeCell ref="A37:AC37"/>
    <mergeCell ref="AB8:AB9"/>
    <mergeCell ref="H2:AB2"/>
    <mergeCell ref="A3:AC3"/>
    <mergeCell ref="A4:AC4"/>
    <mergeCell ref="A5:AC5"/>
    <mergeCell ref="A7:A9"/>
    <mergeCell ref="B7:B9"/>
    <mergeCell ref="C7:AB7"/>
    <mergeCell ref="AC7:AC9"/>
    <mergeCell ref="C8:C9"/>
    <mergeCell ref="D8:E8"/>
    <mergeCell ref="N8:N9"/>
    <mergeCell ref="O8:O9"/>
  </mergeCells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мероприятия</vt:lpstr>
      <vt:lpstr>проценты</vt:lpstr>
      <vt:lpstr>амортиз</vt:lpstr>
      <vt:lpstr>№1 ИП-ТС</vt:lpstr>
      <vt:lpstr>№2 ИП ТС</vt:lpstr>
      <vt:lpstr>№3 ИП-ТС</vt:lpstr>
      <vt:lpstr>№ 4 ИП ТС</vt:lpstr>
      <vt:lpstr>№5 ИП-ТС</vt:lpstr>
      <vt:lpstr>Лист1</vt:lpstr>
      <vt:lpstr>Лист3</vt:lpstr>
      <vt:lpstr>Лист2</vt:lpstr>
      <vt:lpstr>'№ 4 ИП ТС'!Заголовки_для_печати</vt:lpstr>
      <vt:lpstr>'№2 ИП ТС'!Заголовки_для_печати</vt:lpstr>
      <vt:lpstr>'№5 ИП-ТС'!Заголовки_для_печати</vt:lpstr>
      <vt:lpstr>'№ 4 ИП ТС'!Область_печати</vt:lpstr>
      <vt:lpstr>'№1 ИП-ТС'!Область_печати</vt:lpstr>
      <vt:lpstr>'№2 ИП ТС'!Область_печати</vt:lpstr>
      <vt:lpstr>'№3 ИП-ТС'!Область_печати</vt:lpstr>
      <vt:lpstr>'№5 ИП-ТС'!Область_печати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Бондарева Г.В.</cp:lastModifiedBy>
  <cp:lastPrinted>2026-07-01T07:47:42Z</cp:lastPrinted>
  <dcterms:created xsi:type="dcterms:W3CDTF">2024-11-15T11:57:21Z</dcterms:created>
  <dcterms:modified xsi:type="dcterms:W3CDTF">2026-07-01T08:08:48Z</dcterms:modified>
</cp:coreProperties>
</file>