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N:\Общая\!последний ПЕРЕСЧЕТ\Инвестиционная программа 2023 г. и 2023-2027 ООО ЭлСеть\4. ООО ЭлСеть\Сметы\2023\УНЦ\"/>
    </mc:Choice>
  </mc:AlternateContent>
  <xr:revisionPtr revIDLastSave="0" documentId="13_ncr:1_{15101E2B-9AB2-4F85-ADEF-4306B3D0EECB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Кинешма" sheetId="4" r:id="rId1"/>
  </sheets>
  <definedNames>
    <definedName name="_xlnm.Print_Area" localSheetId="0">Кинешма!$B$2:$H$86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70" i="4" l="1"/>
  <c r="H69" i="4"/>
  <c r="H66" i="4" s="1"/>
  <c r="F72" i="4" s="1"/>
  <c r="H72" i="4" s="1"/>
  <c r="H71" i="4" s="1"/>
  <c r="H73" i="4" s="1"/>
  <c r="H74" i="4" s="1"/>
  <c r="F66" i="4"/>
  <c r="J63" i="4"/>
  <c r="H63" i="4"/>
  <c r="H62" i="4"/>
  <c r="H61" i="4"/>
  <c r="H60" i="4" s="1"/>
  <c r="F60" i="4"/>
  <c r="H56" i="4"/>
  <c r="H55" i="4"/>
  <c r="H54" i="4"/>
  <c r="H53" i="4"/>
  <c r="H52" i="4"/>
  <c r="H51" i="4"/>
  <c r="H50" i="4"/>
  <c r="H49" i="4"/>
  <c r="F49" i="4"/>
  <c r="H47" i="4"/>
  <c r="H46" i="4" s="1"/>
  <c r="F46" i="4"/>
  <c r="F45" i="4"/>
  <c r="H45" i="4" s="1"/>
  <c r="F44" i="4"/>
  <c r="H44" i="4" s="1"/>
  <c r="H43" i="4"/>
  <c r="H42" i="4"/>
  <c r="F41" i="4"/>
  <c r="F39" i="4" s="1"/>
  <c r="M43" i="4" s="1"/>
  <c r="H40" i="4"/>
  <c r="M39" i="4"/>
  <c r="F35" i="4"/>
  <c r="H35" i="4" s="1"/>
  <c r="F34" i="4"/>
  <c r="H34" i="4" s="1"/>
  <c r="H32" i="4"/>
  <c r="H31" i="4"/>
  <c r="F37" i="4" s="1"/>
  <c r="H37" i="4" s="1"/>
  <c r="H30" i="4"/>
  <c r="H29" i="4"/>
  <c r="H28" i="4"/>
  <c r="H26" i="4" s="1"/>
  <c r="H27" i="4"/>
  <c r="F26" i="4"/>
  <c r="F22" i="4"/>
  <c r="H22" i="4" s="1"/>
  <c r="H23" i="4" s="1"/>
  <c r="H20" i="4"/>
  <c r="H19" i="4"/>
  <c r="F19" i="4"/>
  <c r="H13" i="4"/>
  <c r="H12" i="4"/>
  <c r="H11" i="4"/>
  <c r="H10" i="4"/>
  <c r="H9" i="4"/>
  <c r="H8" i="4" s="1"/>
  <c r="F15" i="4" s="1"/>
  <c r="H15" i="4" s="1"/>
  <c r="F8" i="4"/>
  <c r="H21" i="4" l="1"/>
  <c r="H24" i="4"/>
  <c r="H14" i="4"/>
  <c r="H16" i="4"/>
  <c r="H17" i="4" s="1"/>
  <c r="F36" i="4"/>
  <c r="H36" i="4" s="1"/>
  <c r="H38" i="4" s="1"/>
  <c r="H41" i="4"/>
  <c r="H39" i="4" s="1"/>
  <c r="H57" i="4" s="1"/>
  <c r="F58" i="4" s="1"/>
  <c r="H58" i="4" s="1"/>
  <c r="H59" i="4" s="1"/>
  <c r="H64" i="4" l="1"/>
  <c r="H75" i="4" s="1"/>
  <c r="H78" i="4" s="1"/>
  <c r="F79" i="4" s="1"/>
  <c r="H79" i="4" s="1"/>
  <c r="H81" i="4" s="1"/>
  <c r="H33" i="4"/>
  <c r="H65" i="4" s="1"/>
  <c r="H76" i="4" s="1"/>
  <c r="H82" i="4" l="1"/>
  <c r="H83" i="4" s="1"/>
</calcChain>
</file>

<file path=xl/sharedStrings.xml><?xml version="1.0" encoding="utf-8"?>
<sst xmlns="http://schemas.openxmlformats.org/spreadsheetml/2006/main" count="213" uniqueCount="126">
  <si>
    <t>Локальный сметный расчет № ___</t>
  </si>
  <si>
    <t>(Наименование сметного расчета)</t>
  </si>
  <si>
    <t>№ п/п</t>
  </si>
  <si>
    <t>Наименование объекта строительства</t>
  </si>
  <si>
    <t>Обоснование</t>
  </si>
  <si>
    <t>Ед.изм.</t>
  </si>
  <si>
    <t>Кол-во</t>
  </si>
  <si>
    <t>Стоимость единицы изм. по состоянию на 2018 год, тыс.руб.</t>
  </si>
  <si>
    <t>Стоимость, руб.</t>
  </si>
  <si>
    <t>Установка КТП-6-10/0,4 кВ</t>
  </si>
  <si>
    <t xml:space="preserve">Стоимость КТП киоскового типа 6-20 кВ </t>
  </si>
  <si>
    <t>УНЦ Минэнерго Э1</t>
  </si>
  <si>
    <t>-</t>
  </si>
  <si>
    <t xml:space="preserve">Мощностью до 63 кВА </t>
  </si>
  <si>
    <t>Э1-03 - 01</t>
  </si>
  <si>
    <t>ед.</t>
  </si>
  <si>
    <t>Мощностью до 100 кВА</t>
  </si>
  <si>
    <t>Э1-04 - 01</t>
  </si>
  <si>
    <t>Мощностью до 160 кВА</t>
  </si>
  <si>
    <t>Э1-05 - 01</t>
  </si>
  <si>
    <t>Мощностью до 250 кВА</t>
  </si>
  <si>
    <t>Э1-06 - 01</t>
  </si>
  <si>
    <t>Мощностью до 400 кВА</t>
  </si>
  <si>
    <t>Э1-07 - 01</t>
  </si>
  <si>
    <t>Коэффициенты перехода (пересчета) от базового УНЦ ВЛ к уровню УНЦ ВЛ субъектов Российской Федерации</t>
  </si>
  <si>
    <t>УНЦ Минэнерго Ц2</t>
  </si>
  <si>
    <t>Ц2-37-05</t>
  </si>
  <si>
    <t>Э1-Э3</t>
  </si>
  <si>
    <t>Итого КТП-6-10/0,4 кВ в ценах по состоянию на 01.01.2018 года</t>
  </si>
  <si>
    <t xml:space="preserve">          - в том числе СМР в ценах по состоянию на 01.01.2018 года</t>
  </si>
  <si>
    <t>Установка ПКУ-6-10 кВ</t>
  </si>
  <si>
    <t>Стоимость ПКУ с ТТ и ТН</t>
  </si>
  <si>
    <t>УНЦ Минэнерго А1</t>
  </si>
  <si>
    <t>напряжением 6-20 кВ</t>
  </si>
  <si>
    <t>А1-06</t>
  </si>
  <si>
    <t>Ц1-37-11</t>
  </si>
  <si>
    <t>Итого ПКУ-6-10 кВ в ценах по состоянию на 01.01.2018 года</t>
  </si>
  <si>
    <t>Строительство ВЛ-0,4/6-10 кВ</t>
  </si>
  <si>
    <t>Строительство ВЛ 0,4 - 750 кВ на строительно-монтажные работы без опор и провода</t>
  </si>
  <si>
    <t>УНЦ Минэнерго Л1</t>
  </si>
  <si>
    <t xml:space="preserve">в одноцепном исполнении (ВЛ-6-10 кВ) </t>
  </si>
  <si>
    <t>Л1-02-01</t>
  </si>
  <si>
    <t>км</t>
  </si>
  <si>
    <t>Л1-02-02</t>
  </si>
  <si>
    <t>в одноцепном исполнении (ВЛ-0,4 кВ)</t>
  </si>
  <si>
    <t>Л1-01-01</t>
  </si>
  <si>
    <t>в одноцепном исполнении (устройство ответвлений к зданиям и сооружениям)</t>
  </si>
  <si>
    <t xml:space="preserve">в двуцепном исполнении (совместный подвес ВЛ-0,4 кВ и ЛНО) </t>
  </si>
  <si>
    <t>Л1-01-02</t>
  </si>
  <si>
    <t xml:space="preserve">в одноцепном исполнении (устройство разрывов) </t>
  </si>
  <si>
    <t>в одноцепном исполнении (ВЛ-6-10 кВ)</t>
  </si>
  <si>
    <t>Ц2-37-02</t>
  </si>
  <si>
    <t>Л1,Л2</t>
  </si>
  <si>
    <t>Ц2-37-01</t>
  </si>
  <si>
    <t xml:space="preserve">в двуцепном исполнении (ВЛ-6-10 кВ) </t>
  </si>
  <si>
    <t>Ц2-37-10</t>
  </si>
  <si>
    <t>Ц2-37-09</t>
  </si>
  <si>
    <t>Итого с коэффициентом перехода</t>
  </si>
  <si>
    <t>Стоимость опор ВЛ 0,4 - 750 кВ</t>
  </si>
  <si>
    <t>УНЦ Минэнерго Л3</t>
  </si>
  <si>
    <t>10 опор</t>
  </si>
  <si>
    <t>Л3-02-01</t>
  </si>
  <si>
    <t>Л4-02-01</t>
  </si>
  <si>
    <t>тн</t>
  </si>
  <si>
    <t>Л3-01-01</t>
  </si>
  <si>
    <t>Л3-01-02</t>
  </si>
  <si>
    <t>Стоимость провода ВЛ 0,4 - 750 кВ сталеалюминиевого типа АС</t>
  </si>
  <si>
    <t>УНЦ Минэнерго Л5</t>
  </si>
  <si>
    <t>сечение фазного провода до 70, мм2</t>
  </si>
  <si>
    <t>Л5-01</t>
  </si>
  <si>
    <t>сечение фазного провода с 70 до 95, мм2</t>
  </si>
  <si>
    <t>Л5-02</t>
  </si>
  <si>
    <t>Стоимость провода СИП-2 и СИП-3 ВЛ_0,4 - 35 кВ</t>
  </si>
  <si>
    <t>УНЦ Минэнерго Л7</t>
  </si>
  <si>
    <t>Л7-11 - 04</t>
  </si>
  <si>
    <t>сечение фазного провода 50 и сечение нулевого провода 54,6 мм2</t>
  </si>
  <si>
    <t>Л7-21 - 02</t>
  </si>
  <si>
    <t xml:space="preserve"> (перемонтаж) сечение фазного провода 70 и сечение нулевого провода 70,0 мм2</t>
  </si>
  <si>
    <t>Л7-24 - 02</t>
  </si>
  <si>
    <t xml:space="preserve"> (перемонтаж) сечение фазного провода 95 и сечение нулевого провода 70,0 мм2</t>
  </si>
  <si>
    <t>Л7-27 - 02</t>
  </si>
  <si>
    <t>СИП-3 с сечением фазного провода 50,0 мм2</t>
  </si>
  <si>
    <t>Л7-03 - 03</t>
  </si>
  <si>
    <t>Ц2-37-01-35</t>
  </si>
  <si>
    <t>Л3-Л11</t>
  </si>
  <si>
    <t>Стоимость на вырубку (расширение, расчистку) просеки ВЛ</t>
  </si>
  <si>
    <t>УНЦ Минэнерго Б7</t>
  </si>
  <si>
    <t>расчистка кустарников и мелколесья, вырубка деревьев и корчевка пней с диаметром ствола до 11 см</t>
  </si>
  <si>
    <t>Б7-01</t>
  </si>
  <si>
    <t>Га</t>
  </si>
  <si>
    <t>расчистка кустарников и мелколесья, вырубка деревьев с диаметром ствола до 11 см, 12 см и более</t>
  </si>
  <si>
    <t>Б7-02</t>
  </si>
  <si>
    <t>расчистка кустарников и мелколесья, вырубка деревьев и корчевка пней с диаметром ствола до 11 см, 12 см и более</t>
  </si>
  <si>
    <t>Б7-03</t>
  </si>
  <si>
    <t>Итого ВЛИ-0,4 кВ в ценах по состоянию на 01.01.2018 года</t>
  </si>
  <si>
    <t>Всего в ценах по состоянию на 01.01.2018 года</t>
  </si>
  <si>
    <t>Выполнение контрольной геодезической съемки</t>
  </si>
  <si>
    <t>Постановление Правительства Ивановской области от 17 июня 2015 г. N277-п</t>
  </si>
  <si>
    <t>Итого</t>
  </si>
  <si>
    <t>Индекс-дефлятор цены 2018 года в цены 2020 года</t>
  </si>
  <si>
    <t>Прогноз индексов дефляторов и индексов цен производителей по видам экономической деятельности до 2022 г.</t>
  </si>
  <si>
    <t>%</t>
  </si>
  <si>
    <t>5,3%+6,8%+ 6,2%+5,1%+4,8%</t>
  </si>
  <si>
    <t>Всего без НДС, руб.</t>
  </si>
  <si>
    <t>НДС-20%, руб.</t>
  </si>
  <si>
    <t>20%</t>
  </si>
  <si>
    <t>Всего с НДС, руб.</t>
  </si>
  <si>
    <t>Генеральный директор АО "Объединенные электрические сети"</t>
  </si>
  <si>
    <t>Б.В. Смирнов</t>
  </si>
  <si>
    <t>М.П.</t>
  </si>
  <si>
    <t>подпись</t>
  </si>
  <si>
    <t>расшифровка подписи</t>
  </si>
  <si>
    <t xml:space="preserve">в двуцепном исполнении (совместный подвес с ВЛ-6-10 кВ) </t>
  </si>
  <si>
    <t>сечение фазного провода 35 и сечение нулевого провода 54,6 мм2</t>
  </si>
  <si>
    <t>Л7-19 - 02</t>
  </si>
  <si>
    <t>Строительство ВЛ-0,4 кВ ф.6 ТП-148 в г.Кинешма</t>
  </si>
  <si>
    <t>сечение фазного провода 25 и сечение нулевого провода 25,0 мм2</t>
  </si>
  <si>
    <t>Л7-34 - 04</t>
  </si>
  <si>
    <t xml:space="preserve">Стоимость прибора учета </t>
  </si>
  <si>
    <t xml:space="preserve">Мощьностью до 63 кВА  </t>
  </si>
  <si>
    <t>Мощьностью до 100 кВА</t>
  </si>
  <si>
    <t>прибор учета однофазный</t>
  </si>
  <si>
    <t>А1-01</t>
  </si>
  <si>
    <t>прибор учета трехфазный</t>
  </si>
  <si>
    <t>А1-02</t>
  </si>
  <si>
    <t>Итого стоимость прибора  учета в ценах по состоянию на 01.01.2018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</si>
</sst>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"/>
    <numFmt numFmtId="165" formatCode="0.0000"/>
    <numFmt numFmtId="166" formatCode="0.000"/>
  </numFmts>
  <fonts count="18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2"/>
      <color rgb="FFFF0000"/>
      <name val="Times New Roman"/>
      <charset val="204"/>
    </font>
    <font>
      <i/>
      <vertAlign val="superscript"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b/>
      <sz val="8"/>
      <name val="Arial Cyr"/>
      <charset val="204"/>
    </font>
    <font>
      <b/>
      <sz val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8"/>
      <name val="Arial"/>
      <family val="2"/>
      <charset val="204"/>
    </font>
    <font>
      <b/>
      <sz val="7.5"/>
      <name val="Times New Roman"/>
      <family val="1"/>
      <charset val="204"/>
    </font>
    <font>
      <u/>
      <sz val="10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b/>
      <sz val="8"/>
      <name val="Calibri"/>
      <family val="2"/>
      <charset val="204"/>
    </font>
    <font>
      <sz val="8"/>
      <name val="Calibri"/>
      <family val="2"/>
      <charset val="204"/>
    </font>
    <font>
      <sz val="8"/>
      <color rgb="FFFF0000"/>
      <name val="Calibri"/>
      <family val="2"/>
      <charset val="204"/>
    </font>
    <font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99CCFF"/>
        <bgColor rgb="FFCCCCFF"/>
      </patternFill>
    </fill>
    <fill>
      <patternFill patternType="solid">
        <fgColor rgb="FFFFFFFF"/>
        <bgColor rgb="FFFFFFCC"/>
      </patternFill>
    </fill>
  </fills>
  <borders count="3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9" fontId="17" fillId="0" borderId="0" applyBorder="0" applyProtection="0"/>
  </cellStyleXfs>
  <cellXfs count="190">
    <xf numFmtId="0" fontId="0" fillId="0" borderId="0" xfId="0"/>
    <xf numFmtId="49" fontId="13" fillId="0" borderId="0" xfId="0" applyNumberFormat="1" applyFont="1" applyBorder="1" applyAlignment="1" applyProtection="1">
      <alignment horizontal="center" vertical="top" wrapText="1" shrinkToFit="1"/>
      <protection locked="0"/>
    </xf>
    <xf numFmtId="49" fontId="13" fillId="0" borderId="2" xfId="0" applyNumberFormat="1" applyFont="1" applyBorder="1" applyAlignment="1" applyProtection="1">
      <alignment horizontal="center" vertical="top" wrapText="1" shrinkToFit="1"/>
      <protection locked="0"/>
    </xf>
    <xf numFmtId="49" fontId="4" fillId="0" borderId="0" xfId="0" applyNumberFormat="1" applyFont="1" applyBorder="1" applyAlignment="1" applyProtection="1">
      <alignment horizontal="right" wrapText="1" shrinkToFit="1"/>
      <protection locked="0"/>
    </xf>
    <xf numFmtId="49" fontId="12" fillId="0" borderId="0" xfId="0" applyNumberFormat="1" applyFont="1" applyBorder="1" applyAlignment="1" applyProtection="1">
      <alignment horizontal="center" wrapText="1" shrinkToFit="1"/>
      <protection locked="0"/>
    </xf>
    <xf numFmtId="49" fontId="4" fillId="0" borderId="0" xfId="0" applyNumberFormat="1" applyFont="1" applyBorder="1" applyAlignment="1" applyProtection="1">
      <alignment horizontal="center" wrapText="1" shrinkToFit="1"/>
      <protection locked="0"/>
    </xf>
    <xf numFmtId="166" fontId="7" fillId="4" borderId="0" xfId="0" applyNumberFormat="1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4" fontId="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4" fontId="4" fillId="0" borderId="0" xfId="0" applyNumberFormat="1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3" fontId="6" fillId="2" borderId="6" xfId="0" applyNumberFormat="1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left" vertical="center" wrapText="1" indent="1"/>
    </xf>
    <xf numFmtId="0" fontId="6" fillId="3" borderId="8" xfId="0" applyFont="1" applyFill="1" applyBorder="1" applyAlignment="1">
      <alignment horizontal="center" vertical="center" wrapText="1"/>
    </xf>
    <xf numFmtId="4" fontId="6" fillId="3" borderId="9" xfId="0" applyNumberFormat="1" applyFont="1" applyFill="1" applyBorder="1" applyAlignment="1">
      <alignment horizontal="center" vertical="center" wrapText="1"/>
    </xf>
    <xf numFmtId="0" fontId="5" fillId="3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8" fillId="4" borderId="10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vertical="center" wrapText="1"/>
    </xf>
    <xf numFmtId="0" fontId="8" fillId="4" borderId="11" xfId="0" applyFont="1" applyFill="1" applyBorder="1" applyAlignment="1">
      <alignment horizontal="center" vertical="center" wrapText="1"/>
    </xf>
    <xf numFmtId="164" fontId="8" fillId="4" borderId="11" xfId="0" applyNumberFormat="1" applyFont="1" applyFill="1" applyBorder="1" applyAlignment="1">
      <alignment horizontal="right" vertical="center" wrapText="1"/>
    </xf>
    <xf numFmtId="4" fontId="8" fillId="4" borderId="5" xfId="0" applyNumberFormat="1" applyFont="1" applyFill="1" applyBorder="1" applyAlignment="1">
      <alignment horizontal="right" vertical="center" wrapText="1"/>
    </xf>
    <xf numFmtId="0" fontId="7" fillId="4" borderId="0" xfId="0" applyFont="1" applyFill="1" applyAlignment="1">
      <alignment vertical="center"/>
    </xf>
    <xf numFmtId="0" fontId="6" fillId="4" borderId="12" xfId="0" applyFont="1" applyFill="1" applyBorder="1" applyAlignment="1">
      <alignment horizontal="center" vertical="center" wrapText="1"/>
    </xf>
    <xf numFmtId="0" fontId="6" fillId="0" borderId="13" xfId="0" applyFont="1" applyBorder="1" applyAlignment="1">
      <alignment horizontal="right" vertical="center" wrapText="1"/>
    </xf>
    <xf numFmtId="0" fontId="6" fillId="4" borderId="13" xfId="0" applyFont="1" applyFill="1" applyBorder="1" applyAlignment="1">
      <alignment horizontal="center" vertical="center" wrapText="1"/>
    </xf>
    <xf numFmtId="164" fontId="9" fillId="0" borderId="13" xfId="0" applyNumberFormat="1" applyFont="1" applyBorder="1" applyAlignment="1">
      <alignment horizontal="right" vertical="center" wrapText="1"/>
    </xf>
    <xf numFmtId="164" fontId="6" fillId="0" borderId="13" xfId="0" applyNumberFormat="1" applyFont="1" applyBorder="1" applyAlignment="1">
      <alignment horizontal="right" vertical="center" wrapText="1"/>
    </xf>
    <xf numFmtId="4" fontId="6" fillId="4" borderId="14" xfId="0" applyNumberFormat="1" applyFont="1" applyFill="1" applyBorder="1" applyAlignment="1">
      <alignment horizontal="right" vertical="center" wrapText="1"/>
    </xf>
    <xf numFmtId="0" fontId="5" fillId="4" borderId="0" xfId="0" applyFont="1" applyFill="1" applyAlignment="1">
      <alignment vertical="center"/>
    </xf>
    <xf numFmtId="0" fontId="10" fillId="0" borderId="0" xfId="0" applyFont="1" applyAlignment="1">
      <alignment horizontal="justify" vertical="center"/>
    </xf>
    <xf numFmtId="0" fontId="8" fillId="4" borderId="15" xfId="0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vertical="center" wrapText="1"/>
    </xf>
    <xf numFmtId="164" fontId="8" fillId="4" borderId="13" xfId="0" applyNumberFormat="1" applyFont="1" applyFill="1" applyBorder="1" applyAlignment="1">
      <alignment horizontal="right" vertical="center" wrapText="1"/>
    </xf>
    <xf numFmtId="4" fontId="8" fillId="0" borderId="14" xfId="0" applyNumberFormat="1" applyFont="1" applyBorder="1" applyAlignment="1">
      <alignment vertical="center" wrapText="1"/>
    </xf>
    <xf numFmtId="0" fontId="6" fillId="4" borderId="15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right" vertical="center" wrapText="1"/>
    </xf>
    <xf numFmtId="4" fontId="6" fillId="4" borderId="13" xfId="0" applyNumberFormat="1" applyFont="1" applyFill="1" applyBorder="1" applyAlignment="1">
      <alignment horizontal="right" vertical="center" wrapText="1"/>
    </xf>
    <xf numFmtId="164" fontId="6" fillId="4" borderId="13" xfId="1" applyNumberFormat="1" applyFont="1" applyFill="1" applyBorder="1" applyAlignment="1" applyProtection="1">
      <alignment horizontal="right" vertical="center" wrapText="1"/>
    </xf>
    <xf numFmtId="4" fontId="6" fillId="0" borderId="14" xfId="0" applyNumberFormat="1" applyFont="1" applyBorder="1" applyAlignment="1">
      <alignment vertical="center" wrapText="1"/>
    </xf>
    <xf numFmtId="0" fontId="5" fillId="0" borderId="0" xfId="0" applyFont="1"/>
    <xf numFmtId="0" fontId="6" fillId="4" borderId="16" xfId="0" applyFont="1" applyFill="1" applyBorder="1" applyAlignment="1">
      <alignment horizontal="center" vertical="center" wrapText="1"/>
    </xf>
    <xf numFmtId="0" fontId="8" fillId="4" borderId="17" xfId="0" applyFont="1" applyFill="1" applyBorder="1" applyAlignment="1">
      <alignment horizontal="left" vertical="top" wrapText="1"/>
    </xf>
    <xf numFmtId="0" fontId="6" fillId="4" borderId="17" xfId="0" applyFont="1" applyFill="1" applyBorder="1" applyAlignment="1">
      <alignment vertical="top" wrapText="1"/>
    </xf>
    <xf numFmtId="0" fontId="6" fillId="4" borderId="17" xfId="0" applyFont="1" applyFill="1" applyBorder="1" applyAlignment="1">
      <alignment horizontal="center" vertical="center" wrapText="1"/>
    </xf>
    <xf numFmtId="164" fontId="6" fillId="4" borderId="17" xfId="0" applyNumberFormat="1" applyFont="1" applyFill="1" applyBorder="1" applyAlignment="1">
      <alignment horizontal="center" vertical="center" wrapText="1"/>
    </xf>
    <xf numFmtId="164" fontId="6" fillId="4" borderId="17" xfId="0" applyNumberFormat="1" applyFont="1" applyFill="1" applyBorder="1" applyAlignment="1">
      <alignment vertical="top" wrapText="1"/>
    </xf>
    <xf numFmtId="4" fontId="8" fillId="0" borderId="18" xfId="0" applyNumberFormat="1" applyFont="1" applyBorder="1" applyAlignment="1">
      <alignment vertical="top" wrapText="1"/>
    </xf>
    <xf numFmtId="0" fontId="5" fillId="4" borderId="0" xfId="0" applyFont="1" applyFill="1"/>
    <xf numFmtId="0" fontId="6" fillId="4" borderId="19" xfId="0" applyFont="1" applyFill="1" applyBorder="1" applyAlignment="1">
      <alignment horizontal="center" vertical="center" wrapText="1"/>
    </xf>
    <xf numFmtId="0" fontId="8" fillId="4" borderId="20" xfId="0" applyFont="1" applyFill="1" applyBorder="1" applyAlignment="1">
      <alignment vertical="top" wrapText="1"/>
    </xf>
    <xf numFmtId="0" fontId="6" fillId="4" borderId="21" xfId="0" applyFont="1" applyFill="1" applyBorder="1" applyAlignment="1">
      <alignment vertical="center" wrapText="1"/>
    </xf>
    <xf numFmtId="0" fontId="6" fillId="4" borderId="21" xfId="0" applyFont="1" applyFill="1" applyBorder="1" applyAlignment="1">
      <alignment horizontal="center" vertical="center" wrapText="1"/>
    </xf>
    <xf numFmtId="164" fontId="6" fillId="4" borderId="20" xfId="0" applyNumberFormat="1" applyFont="1" applyFill="1" applyBorder="1" applyAlignment="1">
      <alignment horizontal="center" vertical="center" wrapText="1"/>
    </xf>
    <xf numFmtId="164" fontId="6" fillId="4" borderId="20" xfId="0" applyNumberFormat="1" applyFont="1" applyFill="1" applyBorder="1" applyAlignment="1">
      <alignment horizontal="right" vertical="center" wrapText="1"/>
    </xf>
    <xf numFmtId="4" fontId="8" fillId="4" borderId="22" xfId="0" applyNumberFormat="1" applyFont="1" applyFill="1" applyBorder="1" applyAlignment="1">
      <alignment horizontal="right" vertical="center" wrapText="1"/>
    </xf>
    <xf numFmtId="0" fontId="6" fillId="3" borderId="23" xfId="0" applyFont="1" applyFill="1" applyBorder="1" applyAlignment="1">
      <alignment horizontal="center" vertical="center" wrapText="1"/>
    </xf>
    <xf numFmtId="0" fontId="8" fillId="3" borderId="24" xfId="0" applyFont="1" applyFill="1" applyBorder="1" applyAlignment="1">
      <alignment horizontal="left" vertical="center" wrapText="1" indent="1"/>
    </xf>
    <xf numFmtId="0" fontId="6" fillId="3" borderId="24" xfId="0" applyFont="1" applyFill="1" applyBorder="1" applyAlignment="1">
      <alignment horizontal="center" vertical="center" wrapText="1"/>
    </xf>
    <xf numFmtId="4" fontId="6" fillId="3" borderId="25" xfId="0" applyNumberFormat="1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left" vertical="center" wrapText="1" indent="1"/>
    </xf>
    <xf numFmtId="0" fontId="6" fillId="3" borderId="4" xfId="0" applyFont="1" applyFill="1" applyBorder="1" applyAlignment="1">
      <alignment horizontal="center" vertical="center" wrapText="1"/>
    </xf>
    <xf numFmtId="4" fontId="6" fillId="3" borderId="6" xfId="0" applyNumberFormat="1" applyFont="1" applyFill="1" applyBorder="1" applyAlignment="1">
      <alignment horizontal="center" vertical="center" wrapText="1"/>
    </xf>
    <xf numFmtId="0" fontId="8" fillId="4" borderId="16" xfId="0" applyFont="1" applyFill="1" applyBorder="1" applyAlignment="1">
      <alignment horizontal="center" vertical="center" wrapText="1"/>
    </xf>
    <xf numFmtId="0" fontId="8" fillId="4" borderId="17" xfId="0" applyFont="1" applyFill="1" applyBorder="1" applyAlignment="1">
      <alignment vertical="center" wrapText="1"/>
    </xf>
    <xf numFmtId="0" fontId="8" fillId="4" borderId="26" xfId="0" applyFont="1" applyFill="1" applyBorder="1" applyAlignment="1">
      <alignment vertical="center" wrapText="1"/>
    </xf>
    <xf numFmtId="0" fontId="8" fillId="4" borderId="17" xfId="0" applyFont="1" applyFill="1" applyBorder="1" applyAlignment="1">
      <alignment horizontal="center" vertical="center" wrapText="1"/>
    </xf>
    <xf numFmtId="0" fontId="8" fillId="4" borderId="17" xfId="0" applyFont="1" applyFill="1" applyBorder="1" applyAlignment="1">
      <alignment horizontal="right" vertical="center" wrapText="1"/>
    </xf>
    <xf numFmtId="4" fontId="8" fillId="4" borderId="18" xfId="0" applyNumberFormat="1" applyFont="1" applyFill="1" applyBorder="1" applyAlignment="1">
      <alignment horizontal="right" vertical="center" wrapText="1"/>
    </xf>
    <xf numFmtId="0" fontId="6" fillId="4" borderId="17" xfId="0" applyFont="1" applyFill="1" applyBorder="1" applyAlignment="1">
      <alignment horizontal="right" vertical="center" wrapText="1"/>
    </xf>
    <xf numFmtId="0" fontId="6" fillId="4" borderId="26" xfId="0" applyFont="1" applyFill="1" applyBorder="1" applyAlignment="1">
      <alignment horizontal="right" vertical="center" wrapText="1"/>
    </xf>
    <xf numFmtId="166" fontId="6" fillId="4" borderId="13" xfId="0" applyNumberFormat="1" applyFont="1" applyFill="1" applyBorder="1" applyAlignment="1">
      <alignment horizontal="right" vertical="center" wrapText="1"/>
    </xf>
    <xf numFmtId="49" fontId="6" fillId="4" borderId="15" xfId="0" applyNumberFormat="1" applyFont="1" applyFill="1" applyBorder="1" applyAlignment="1">
      <alignment horizontal="center" vertical="center" wrapText="1"/>
    </xf>
    <xf numFmtId="166" fontId="9" fillId="4" borderId="17" xfId="0" applyNumberFormat="1" applyFont="1" applyFill="1" applyBorder="1" applyAlignment="1">
      <alignment horizontal="right" vertical="center" wrapText="1"/>
    </xf>
    <xf numFmtId="166" fontId="6" fillId="4" borderId="17" xfId="0" applyNumberFormat="1" applyFont="1" applyFill="1" applyBorder="1" applyAlignment="1">
      <alignment horizontal="right" vertical="center" wrapText="1"/>
    </xf>
    <xf numFmtId="166" fontId="9" fillId="4" borderId="13" xfId="0" applyNumberFormat="1" applyFont="1" applyFill="1" applyBorder="1" applyAlignment="1">
      <alignment horizontal="right" vertical="center" wrapText="1"/>
    </xf>
    <xf numFmtId="0" fontId="6" fillId="4" borderId="8" xfId="0" applyFont="1" applyFill="1" applyBorder="1" applyAlignment="1">
      <alignment horizontal="right" vertical="center" wrapText="1"/>
    </xf>
    <xf numFmtId="0" fontId="8" fillId="4" borderId="13" xfId="0" applyFont="1" applyFill="1" applyBorder="1" applyAlignment="1">
      <alignment horizontal="right" vertical="center" wrapText="1"/>
    </xf>
    <xf numFmtId="0" fontId="6" fillId="4" borderId="27" xfId="0" applyFont="1" applyFill="1" applyBorder="1" applyAlignment="1">
      <alignment horizontal="center" vertical="center" wrapText="1"/>
    </xf>
    <xf numFmtId="2" fontId="6" fillId="4" borderId="13" xfId="1" applyNumberFormat="1" applyFont="1" applyFill="1" applyBorder="1" applyAlignment="1" applyProtection="1">
      <alignment horizontal="right" vertical="center" wrapText="1"/>
    </xf>
    <xf numFmtId="0" fontId="6" fillId="4" borderId="28" xfId="0" applyFont="1" applyFill="1" applyBorder="1" applyAlignment="1">
      <alignment horizontal="right" vertical="center" wrapText="1"/>
    </xf>
    <xf numFmtId="2" fontId="6" fillId="4" borderId="8" xfId="1" applyNumberFormat="1" applyFont="1" applyFill="1" applyBorder="1" applyAlignment="1" applyProtection="1">
      <alignment horizontal="right" vertical="center" wrapText="1"/>
    </xf>
    <xf numFmtId="0" fontId="6" fillId="4" borderId="29" xfId="0" applyFont="1" applyFill="1" applyBorder="1" applyAlignment="1">
      <alignment horizontal="right" vertical="center" wrapText="1"/>
    </xf>
    <xf numFmtId="0" fontId="6" fillId="4" borderId="30" xfId="0" applyFont="1" applyFill="1" applyBorder="1" applyAlignment="1">
      <alignment horizontal="center" vertical="center" wrapText="1"/>
    </xf>
    <xf numFmtId="2" fontId="6" fillId="4" borderId="31" xfId="1" applyNumberFormat="1" applyFont="1" applyFill="1" applyBorder="1" applyAlignment="1" applyProtection="1">
      <alignment horizontal="right" vertical="center" wrapText="1"/>
    </xf>
    <xf numFmtId="0" fontId="6" fillId="4" borderId="32" xfId="0" applyFont="1" applyFill="1" applyBorder="1" applyAlignment="1">
      <alignment horizontal="center" vertical="center" wrapText="1"/>
    </xf>
    <xf numFmtId="0" fontId="6" fillId="4" borderId="29" xfId="0" applyFont="1" applyFill="1" applyBorder="1" applyAlignment="1">
      <alignment vertical="center" wrapText="1"/>
    </xf>
    <xf numFmtId="0" fontId="6" fillId="4" borderId="31" xfId="0" applyFont="1" applyFill="1" applyBorder="1" applyAlignment="1">
      <alignment horizontal="center" vertical="center" wrapText="1"/>
    </xf>
    <xf numFmtId="10" fontId="6" fillId="4" borderId="31" xfId="0" applyNumberFormat="1" applyFont="1" applyFill="1" applyBorder="1" applyAlignment="1">
      <alignment horizontal="right" vertical="center" wrapText="1"/>
    </xf>
    <xf numFmtId="4" fontId="8" fillId="4" borderId="14" xfId="0" applyNumberFormat="1" applyFont="1" applyFill="1" applyBorder="1" applyAlignment="1">
      <alignment vertical="center" wrapText="1"/>
    </xf>
    <xf numFmtId="0" fontId="8" fillId="4" borderId="33" xfId="0" applyFont="1" applyFill="1" applyBorder="1" applyAlignment="1">
      <alignment vertical="center" wrapText="1"/>
    </xf>
    <xf numFmtId="0" fontId="8" fillId="4" borderId="13" xfId="0" applyFont="1" applyFill="1" applyBorder="1" applyAlignment="1">
      <alignment horizontal="center" vertical="center" wrapText="1"/>
    </xf>
    <xf numFmtId="165" fontId="8" fillId="4" borderId="13" xfId="0" applyNumberFormat="1" applyFont="1" applyFill="1" applyBorder="1" applyAlignment="1">
      <alignment horizontal="right" vertical="center" wrapText="1"/>
    </xf>
    <xf numFmtId="4" fontId="8" fillId="4" borderId="14" xfId="0" applyNumberFormat="1" applyFont="1" applyFill="1" applyBorder="1" applyAlignment="1">
      <alignment horizontal="right" vertical="center" wrapText="1"/>
    </xf>
    <xf numFmtId="0" fontId="7" fillId="4" borderId="0" xfId="0" applyFont="1" applyFill="1" applyAlignment="1">
      <alignment horizontal="center" vertical="center"/>
    </xf>
    <xf numFmtId="166" fontId="7" fillId="4" borderId="0" xfId="0" applyNumberFormat="1" applyFont="1" applyFill="1" applyAlignment="1">
      <alignment horizontal="center" vertical="center"/>
    </xf>
    <xf numFmtId="165" fontId="6" fillId="4" borderId="13" xfId="0" applyNumberFormat="1" applyFont="1" applyFill="1" applyBorder="1" applyAlignment="1">
      <alignment horizontal="right" vertical="center" wrapText="1"/>
    </xf>
    <xf numFmtId="0" fontId="5" fillId="4" borderId="0" xfId="0" applyFont="1" applyFill="1" applyAlignment="1">
      <alignment horizontal="center" vertical="center"/>
    </xf>
    <xf numFmtId="166" fontId="8" fillId="4" borderId="13" xfId="0" applyNumberFormat="1" applyFont="1" applyFill="1" applyBorder="1" applyAlignment="1">
      <alignment horizontal="right" vertical="center" wrapText="1"/>
    </xf>
    <xf numFmtId="4" fontId="8" fillId="4" borderId="13" xfId="0" applyNumberFormat="1" applyFont="1" applyFill="1" applyBorder="1" applyAlignment="1">
      <alignment horizontal="right" vertical="center" wrapText="1"/>
    </xf>
    <xf numFmtId="0" fontId="8" fillId="4" borderId="32" xfId="0" applyFont="1" applyFill="1" applyBorder="1" applyAlignment="1">
      <alignment horizontal="center" vertical="center" wrapText="1"/>
    </xf>
    <xf numFmtId="0" fontId="8" fillId="4" borderId="34" xfId="0" applyFont="1" applyFill="1" applyBorder="1" applyAlignment="1">
      <alignment vertical="center" wrapText="1"/>
    </xf>
    <xf numFmtId="0" fontId="6" fillId="0" borderId="13" xfId="0" applyFont="1" applyBorder="1" applyAlignment="1">
      <alignment horizontal="left" vertical="center" wrapText="1" indent="13"/>
    </xf>
    <xf numFmtId="0" fontId="6" fillId="4" borderId="1" xfId="0" applyFont="1" applyFill="1" applyBorder="1" applyAlignment="1">
      <alignment horizontal="right" vertical="center" wrapText="1"/>
    </xf>
    <xf numFmtId="0" fontId="8" fillId="4" borderId="13" xfId="0" applyFont="1" applyFill="1" applyBorder="1" applyAlignment="1">
      <alignment horizontal="left" vertical="top" wrapText="1"/>
    </xf>
    <xf numFmtId="0" fontId="6" fillId="4" borderId="13" xfId="0" applyFont="1" applyFill="1" applyBorder="1" applyAlignment="1">
      <alignment vertical="top" wrapText="1"/>
    </xf>
    <xf numFmtId="4" fontId="8" fillId="0" borderId="14" xfId="0" applyNumberFormat="1" applyFont="1" applyBorder="1" applyAlignment="1">
      <alignment vertical="top" wrapText="1"/>
    </xf>
    <xf numFmtId="0" fontId="6" fillId="4" borderId="20" xfId="0" applyFont="1" applyFill="1" applyBorder="1" applyAlignment="1">
      <alignment horizontal="center" vertical="center" wrapText="1"/>
    </xf>
    <xf numFmtId="10" fontId="6" fillId="4" borderId="2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/>
    <xf numFmtId="0" fontId="8" fillId="4" borderId="13" xfId="0" applyFont="1" applyFill="1" applyBorder="1" applyAlignment="1">
      <alignment vertical="top" wrapText="1"/>
    </xf>
    <xf numFmtId="0" fontId="8" fillId="0" borderId="15" xfId="0" applyFont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left" vertical="center" wrapText="1"/>
    </xf>
    <xf numFmtId="164" fontId="8" fillId="4" borderId="13" xfId="0" applyNumberFormat="1" applyFont="1" applyFill="1" applyBorder="1" applyAlignment="1">
      <alignment vertical="center" wrapText="1"/>
    </xf>
    <xf numFmtId="10" fontId="6" fillId="4" borderId="31" xfId="0" applyNumberFormat="1" applyFont="1" applyFill="1" applyBorder="1" applyAlignment="1">
      <alignment horizontal="center" vertical="center" wrapText="1"/>
    </xf>
    <xf numFmtId="4" fontId="8" fillId="4" borderId="13" xfId="0" applyNumberFormat="1" applyFont="1" applyFill="1" applyBorder="1" applyAlignment="1">
      <alignment horizontal="center" vertical="center" wrapText="1"/>
    </xf>
    <xf numFmtId="0" fontId="11" fillId="4" borderId="13" xfId="0" applyFont="1" applyFill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8" fillId="0" borderId="11" xfId="0" applyFont="1" applyBorder="1" applyAlignment="1">
      <alignment vertical="center" wrapText="1"/>
    </xf>
    <xf numFmtId="0" fontId="6" fillId="0" borderId="11" xfId="0" applyFont="1" applyBorder="1" applyAlignment="1">
      <alignment vertical="center" wrapText="1"/>
    </xf>
    <xf numFmtId="164" fontId="6" fillId="0" borderId="11" xfId="0" applyNumberFormat="1" applyFont="1" applyBorder="1" applyAlignment="1">
      <alignment vertical="center" wrapText="1"/>
    </xf>
    <xf numFmtId="4" fontId="8" fillId="0" borderId="5" xfId="0" applyNumberFormat="1" applyFont="1" applyBorder="1" applyAlignment="1">
      <alignment horizontal="right" vertical="center" wrapText="1"/>
    </xf>
    <xf numFmtId="166" fontId="8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0" fontId="6" fillId="0" borderId="15" xfId="0" applyFont="1" applyBorder="1" applyAlignment="1">
      <alignment horizontal="center" vertical="center" wrapText="1"/>
    </xf>
    <xf numFmtId="0" fontId="8" fillId="0" borderId="13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6" fillId="0" borderId="13" xfId="0" applyFont="1" applyBorder="1" applyAlignment="1">
      <alignment horizontal="center" vertical="center" wrapText="1"/>
    </xf>
    <xf numFmtId="49" fontId="8" fillId="0" borderId="13" xfId="0" applyNumberFormat="1" applyFont="1" applyBorder="1" applyAlignment="1">
      <alignment horizontal="center" vertical="center" wrapText="1"/>
    </xf>
    <xf numFmtId="4" fontId="8" fillId="0" borderId="14" xfId="0" applyNumberFormat="1" applyFont="1" applyBorder="1" applyAlignment="1">
      <alignment horizontal="right" vertical="center" wrapText="1"/>
    </xf>
    <xf numFmtId="0" fontId="6" fillId="0" borderId="36" xfId="0" applyFont="1" applyBorder="1" applyAlignment="1">
      <alignment horizontal="center" vertical="center" wrapText="1"/>
    </xf>
    <xf numFmtId="0" fontId="8" fillId="0" borderId="20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164" fontId="6" fillId="0" borderId="20" xfId="0" applyNumberFormat="1" applyFont="1" applyBorder="1" applyAlignment="1">
      <alignment vertical="center" wrapText="1"/>
    </xf>
    <xf numFmtId="4" fontId="8" fillId="0" borderId="22" xfId="0" applyNumberFormat="1" applyFont="1" applyBorder="1" applyAlignment="1">
      <alignment horizontal="right" vertical="center" wrapText="1"/>
    </xf>
    <xf numFmtId="0" fontId="6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4" fontId="8" fillId="0" borderId="0" xfId="0" applyNumberFormat="1" applyFont="1" applyBorder="1" applyAlignment="1">
      <alignment horizontal="right" vertical="center" wrapText="1"/>
    </xf>
    <xf numFmtId="49" fontId="4" fillId="0" borderId="0" xfId="0" applyNumberFormat="1" applyFont="1" applyAlignment="1" applyProtection="1">
      <alignment wrapText="1" shrinkToFit="1"/>
      <protection locked="0"/>
    </xf>
    <xf numFmtId="0" fontId="4" fillId="0" borderId="1" xfId="0" applyFont="1" applyBorder="1" applyAlignment="1"/>
    <xf numFmtId="0" fontId="0" fillId="0" borderId="0" xfId="0" applyFont="1" applyAlignment="1"/>
    <xf numFmtId="49" fontId="6" fillId="0" borderId="0" xfId="0" applyNumberFormat="1" applyFont="1" applyAlignment="1" applyProtection="1">
      <alignment wrapText="1" shrinkToFit="1"/>
      <protection locked="0"/>
    </xf>
    <xf numFmtId="166" fontId="8" fillId="4" borderId="17" xfId="0" applyNumberFormat="1" applyFont="1" applyFill="1" applyBorder="1" applyAlignment="1">
      <alignment horizontal="right" vertical="center" wrapText="1"/>
    </xf>
    <xf numFmtId="0" fontId="14" fillId="0" borderId="0" xfId="0" applyFont="1" applyAlignment="1">
      <alignment vertical="center"/>
    </xf>
    <xf numFmtId="0" fontId="14" fillId="4" borderId="15" xfId="0" applyFont="1" applyFill="1" applyBorder="1" applyAlignment="1">
      <alignment horizontal="center" vertical="center" wrapText="1"/>
    </xf>
    <xf numFmtId="0" fontId="14" fillId="4" borderId="13" xfId="0" applyFont="1" applyFill="1" applyBorder="1" applyAlignment="1">
      <alignment vertical="center" wrapText="1"/>
    </xf>
    <xf numFmtId="0" fontId="14" fillId="4" borderId="13" xfId="0" applyFont="1" applyFill="1" applyBorder="1" applyAlignment="1">
      <alignment horizontal="center" vertical="center" wrapText="1"/>
    </xf>
    <xf numFmtId="164" fontId="14" fillId="4" borderId="13" xfId="0" applyNumberFormat="1" applyFont="1" applyFill="1" applyBorder="1" applyAlignment="1">
      <alignment horizontal="right" vertical="center" wrapText="1"/>
    </xf>
    <xf numFmtId="4" fontId="14" fillId="4" borderId="14" xfId="0" applyNumberFormat="1" applyFont="1" applyFill="1" applyBorder="1" applyAlignment="1">
      <alignment horizontal="right" vertical="center" wrapText="1"/>
    </xf>
    <xf numFmtId="0" fontId="14" fillId="4" borderId="0" xfId="0" applyFont="1" applyFill="1" applyAlignment="1">
      <alignment vertical="center"/>
    </xf>
    <xf numFmtId="0" fontId="15" fillId="0" borderId="0" xfId="0" applyFont="1" applyAlignment="1">
      <alignment vertical="center"/>
    </xf>
    <xf numFmtId="0" fontId="15" fillId="4" borderId="15" xfId="0" applyFont="1" applyFill="1" applyBorder="1" applyAlignment="1">
      <alignment horizontal="center" vertical="center" wrapText="1"/>
    </xf>
    <xf numFmtId="0" fontId="15" fillId="0" borderId="13" xfId="0" applyFont="1" applyBorder="1" applyAlignment="1">
      <alignment horizontal="right" vertical="center" wrapText="1"/>
    </xf>
    <xf numFmtId="0" fontId="15" fillId="4" borderId="13" xfId="0" applyFont="1" applyFill="1" applyBorder="1" applyAlignment="1">
      <alignment horizontal="center" vertical="center" wrapText="1"/>
    </xf>
    <xf numFmtId="164" fontId="15" fillId="0" borderId="13" xfId="0" applyNumberFormat="1" applyFont="1" applyBorder="1" applyAlignment="1">
      <alignment horizontal="center" vertical="center" wrapText="1"/>
    </xf>
    <xf numFmtId="164" fontId="15" fillId="0" borderId="13" xfId="0" applyNumberFormat="1" applyFont="1" applyBorder="1" applyAlignment="1">
      <alignment horizontal="right" vertical="center" wrapText="1"/>
    </xf>
    <xf numFmtId="4" fontId="15" fillId="4" borderId="14" xfId="0" applyNumberFormat="1" applyFont="1" applyFill="1" applyBorder="1" applyAlignment="1">
      <alignment horizontal="right" vertical="center" wrapText="1"/>
    </xf>
    <xf numFmtId="0" fontId="15" fillId="4" borderId="0" xfId="0" applyFont="1" applyFill="1" applyAlignment="1">
      <alignment vertical="center"/>
    </xf>
    <xf numFmtId="0" fontId="14" fillId="0" borderId="0" xfId="0" applyFont="1" applyAlignment="1">
      <alignment horizontal="justify" vertical="center"/>
    </xf>
    <xf numFmtId="164" fontId="16" fillId="0" borderId="13" xfId="0" applyNumberFormat="1" applyFont="1" applyBorder="1" applyAlignment="1">
      <alignment horizontal="right" vertical="center" wrapText="1"/>
    </xf>
    <xf numFmtId="4" fontId="14" fillId="0" borderId="14" xfId="0" applyNumberFormat="1" applyFont="1" applyBorder="1" applyAlignment="1">
      <alignment vertical="center" wrapText="1"/>
    </xf>
    <xf numFmtId="0" fontId="15" fillId="4" borderId="13" xfId="0" applyFont="1" applyFill="1" applyBorder="1" applyAlignment="1">
      <alignment horizontal="right" vertical="center" wrapText="1"/>
    </xf>
    <xf numFmtId="164" fontId="15" fillId="4" borderId="13" xfId="0" applyNumberFormat="1" applyFont="1" applyFill="1" applyBorder="1" applyAlignment="1">
      <alignment horizontal="right" vertical="center" wrapText="1"/>
    </xf>
    <xf numFmtId="164" fontId="15" fillId="4" borderId="13" xfId="1" applyNumberFormat="1" applyFont="1" applyFill="1" applyBorder="1" applyAlignment="1" applyProtection="1">
      <alignment horizontal="right" vertical="center" wrapText="1"/>
    </xf>
    <xf numFmtId="4" fontId="15" fillId="0" borderId="14" xfId="0" applyNumberFormat="1" applyFont="1" applyBorder="1" applyAlignment="1">
      <alignment vertical="center" wrapText="1"/>
    </xf>
    <xf numFmtId="0" fontId="15" fillId="0" borderId="0" xfId="0" applyFont="1"/>
    <xf numFmtId="0" fontId="14" fillId="4" borderId="13" xfId="0" applyFont="1" applyFill="1" applyBorder="1" applyAlignment="1">
      <alignment horizontal="left" vertical="top" wrapText="1"/>
    </xf>
    <xf numFmtId="0" fontId="15" fillId="4" borderId="13" xfId="0" applyFont="1" applyFill="1" applyBorder="1" applyAlignment="1">
      <alignment vertical="top" wrapText="1"/>
    </xf>
    <xf numFmtId="164" fontId="15" fillId="4" borderId="13" xfId="0" applyNumberFormat="1" applyFont="1" applyFill="1" applyBorder="1" applyAlignment="1">
      <alignment horizontal="center" vertical="center" wrapText="1"/>
    </xf>
    <xf numFmtId="164" fontId="15" fillId="4" borderId="13" xfId="0" applyNumberFormat="1" applyFont="1" applyFill="1" applyBorder="1" applyAlignment="1">
      <alignment vertical="top" wrapText="1"/>
    </xf>
    <xf numFmtId="4" fontId="14" fillId="0" borderId="14" xfId="0" applyNumberFormat="1" applyFont="1" applyBorder="1" applyAlignment="1">
      <alignment vertical="top" wrapText="1"/>
    </xf>
    <xf numFmtId="0" fontId="15" fillId="4" borderId="0" xfId="0" applyFont="1" applyFill="1"/>
    <xf numFmtId="0" fontId="14" fillId="4" borderId="13" xfId="0" applyFont="1" applyFill="1" applyBorder="1" applyAlignment="1">
      <alignment vertical="top" wrapText="1"/>
    </xf>
    <xf numFmtId="0" fontId="15" fillId="4" borderId="13" xfId="0" applyFont="1" applyFill="1" applyBorder="1" applyAlignment="1">
      <alignment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92D05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AMJ86"/>
  <sheetViews>
    <sheetView tabSelected="1" view="pageBreakPreview" topLeftCell="A2" zoomScale="95" zoomScaleNormal="140" zoomScalePageLayoutView="95" workbookViewId="0">
      <selection activeCell="H81" sqref="H81"/>
    </sheetView>
  </sheetViews>
  <sheetFormatPr defaultColWidth="9.140625" defaultRowHeight="12.75" x14ac:dyDescent="0.2"/>
  <cols>
    <col min="1" max="1" width="2" style="11" customWidth="1"/>
    <col min="2" max="2" width="5.7109375" style="12" customWidth="1"/>
    <col min="3" max="3" width="55.5703125" style="11" customWidth="1"/>
    <col min="4" max="4" width="22.85546875" style="11" customWidth="1"/>
    <col min="5" max="5" width="8.28515625" style="11" customWidth="1"/>
    <col min="6" max="6" width="12.5703125" style="11" customWidth="1"/>
    <col min="7" max="7" width="13.140625" style="11" customWidth="1"/>
    <col min="8" max="8" width="13.28515625" style="13" customWidth="1"/>
    <col min="9" max="9" width="1.7109375" style="11" customWidth="1"/>
    <col min="10" max="10" width="32.7109375" style="11" hidden="1" customWidth="1"/>
    <col min="11" max="11" width="9.140625" style="11"/>
    <col min="12" max="12" width="10" style="11" customWidth="1"/>
    <col min="13" max="1024" width="9.140625" style="11"/>
  </cols>
  <sheetData>
    <row r="1" spans="1:10" ht="15.75" hidden="1" customHeight="1" x14ac:dyDescent="0.2">
      <c r="B1" s="10" t="s">
        <v>0</v>
      </c>
      <c r="C1" s="10"/>
      <c r="D1" s="10"/>
      <c r="E1" s="10"/>
      <c r="F1" s="10"/>
      <c r="G1" s="10"/>
      <c r="H1" s="10"/>
    </row>
    <row r="2" spans="1:10" ht="37.5" customHeight="1" x14ac:dyDescent="0.2">
      <c r="B2" s="9" t="s">
        <v>115</v>
      </c>
      <c r="C2" s="9"/>
      <c r="D2" s="9"/>
      <c r="E2" s="9"/>
      <c r="F2" s="9"/>
      <c r="G2" s="9"/>
      <c r="H2" s="9"/>
    </row>
    <row r="3" spans="1:10" ht="16.5" customHeight="1" x14ac:dyDescent="0.2">
      <c r="B3" s="8" t="s">
        <v>1</v>
      </c>
      <c r="C3" s="8"/>
      <c r="D3" s="8"/>
      <c r="E3" s="8"/>
      <c r="F3" s="8"/>
      <c r="G3" s="8"/>
      <c r="H3" s="8"/>
    </row>
    <row r="4" spans="1:10" x14ac:dyDescent="0.2">
      <c r="B4" s="14"/>
      <c r="C4" s="15"/>
      <c r="D4" s="15"/>
      <c r="E4" s="15"/>
      <c r="F4" s="15"/>
      <c r="G4" s="15"/>
      <c r="H4" s="16"/>
    </row>
    <row r="5" spans="1:10" s="17" customFormat="1" ht="59.25" customHeight="1" x14ac:dyDescent="0.2">
      <c r="B5" s="18" t="s">
        <v>2</v>
      </c>
      <c r="C5" s="19" t="s">
        <v>3</v>
      </c>
      <c r="D5" s="19" t="s">
        <v>4</v>
      </c>
      <c r="E5" s="19" t="s">
        <v>5</v>
      </c>
      <c r="F5" s="19" t="s">
        <v>6</v>
      </c>
      <c r="G5" s="19" t="s">
        <v>7</v>
      </c>
      <c r="H5" s="20" t="s">
        <v>8</v>
      </c>
      <c r="J5" s="21"/>
    </row>
    <row r="6" spans="1:10" s="17" customFormat="1" ht="11.25" x14ac:dyDescent="0.2">
      <c r="B6" s="22">
        <v>1</v>
      </c>
      <c r="C6" s="23">
        <v>2</v>
      </c>
      <c r="D6" s="23">
        <v>3</v>
      </c>
      <c r="E6" s="23">
        <v>4</v>
      </c>
      <c r="F6" s="23">
        <v>5</v>
      </c>
      <c r="G6" s="23">
        <v>6</v>
      </c>
      <c r="H6" s="24">
        <v>7</v>
      </c>
    </row>
    <row r="7" spans="1:10" s="29" customFormat="1" ht="11.25" hidden="1" x14ac:dyDescent="0.2">
      <c r="A7" s="17"/>
      <c r="B7" s="25"/>
      <c r="C7" s="26" t="s">
        <v>9</v>
      </c>
      <c r="D7" s="27"/>
      <c r="E7" s="27"/>
      <c r="F7" s="27"/>
      <c r="G7" s="27"/>
      <c r="H7" s="28"/>
    </row>
    <row r="8" spans="1:10" s="36" customFormat="1" ht="26.25" hidden="1" customHeight="1" x14ac:dyDescent="0.2">
      <c r="A8" s="30"/>
      <c r="B8" s="31"/>
      <c r="C8" s="32" t="s">
        <v>10</v>
      </c>
      <c r="D8" s="32" t="s">
        <v>11</v>
      </c>
      <c r="E8" s="33"/>
      <c r="F8" s="34">
        <f>SUM(F9:F13)</f>
        <v>0</v>
      </c>
      <c r="G8" s="34" t="s">
        <v>12</v>
      </c>
      <c r="H8" s="35">
        <f>SUM(H9:H13)</f>
        <v>0</v>
      </c>
    </row>
    <row r="9" spans="1:10" s="43" customFormat="1" ht="11.25" hidden="1" x14ac:dyDescent="0.2">
      <c r="A9" s="17"/>
      <c r="B9" s="37"/>
      <c r="C9" s="38" t="s">
        <v>13</v>
      </c>
      <c r="D9" s="38" t="s">
        <v>14</v>
      </c>
      <c r="E9" s="39" t="s">
        <v>15</v>
      </c>
      <c r="F9" s="40">
        <v>0</v>
      </c>
      <c r="G9" s="41">
        <v>675</v>
      </c>
      <c r="H9" s="42">
        <f>G9*F9*1000</f>
        <v>0</v>
      </c>
    </row>
    <row r="10" spans="1:10" s="43" customFormat="1" ht="11.25" hidden="1" x14ac:dyDescent="0.2">
      <c r="A10" s="17"/>
      <c r="B10" s="37"/>
      <c r="C10" s="38" t="s">
        <v>16</v>
      </c>
      <c r="D10" s="38" t="s">
        <v>17</v>
      </c>
      <c r="E10" s="39" t="s">
        <v>15</v>
      </c>
      <c r="F10" s="40">
        <v>0</v>
      </c>
      <c r="G10" s="41">
        <v>710</v>
      </c>
      <c r="H10" s="42">
        <f>G10*F10*1000</f>
        <v>0</v>
      </c>
      <c r="J10" s="44"/>
    </row>
    <row r="11" spans="1:10" s="43" customFormat="1" ht="11.25" hidden="1" x14ac:dyDescent="0.2">
      <c r="A11" s="17"/>
      <c r="B11" s="37"/>
      <c r="C11" s="38" t="s">
        <v>18</v>
      </c>
      <c r="D11" s="38" t="s">
        <v>19</v>
      </c>
      <c r="E11" s="39" t="s">
        <v>15</v>
      </c>
      <c r="F11" s="40">
        <v>0</v>
      </c>
      <c r="G11" s="41">
        <v>750</v>
      </c>
      <c r="H11" s="42">
        <f>G11*F11*1000</f>
        <v>0</v>
      </c>
      <c r="J11" s="44"/>
    </row>
    <row r="12" spans="1:10" s="43" customFormat="1" ht="11.25" hidden="1" x14ac:dyDescent="0.2">
      <c r="A12" s="17"/>
      <c r="B12" s="37"/>
      <c r="C12" s="38" t="s">
        <v>20</v>
      </c>
      <c r="D12" s="38" t="s">
        <v>21</v>
      </c>
      <c r="E12" s="39" t="s">
        <v>15</v>
      </c>
      <c r="F12" s="40">
        <v>0</v>
      </c>
      <c r="G12" s="41">
        <v>800</v>
      </c>
      <c r="H12" s="42">
        <f>G12*F12*1000</f>
        <v>0</v>
      </c>
      <c r="J12" s="44"/>
    </row>
    <row r="13" spans="1:10" s="43" customFormat="1" ht="11.25" hidden="1" x14ac:dyDescent="0.2">
      <c r="A13" s="17"/>
      <c r="B13" s="37"/>
      <c r="C13" s="38" t="s">
        <v>22</v>
      </c>
      <c r="D13" s="38" t="s">
        <v>23</v>
      </c>
      <c r="E13" s="39" t="s">
        <v>15</v>
      </c>
      <c r="F13" s="40">
        <v>0</v>
      </c>
      <c r="G13" s="41">
        <v>1025</v>
      </c>
      <c r="H13" s="42">
        <f>G13*F13*1000</f>
        <v>0</v>
      </c>
      <c r="J13" s="44"/>
    </row>
    <row r="14" spans="1:10" s="43" customFormat="1" ht="26.25" hidden="1" customHeight="1" x14ac:dyDescent="0.2">
      <c r="A14" s="17"/>
      <c r="B14" s="45"/>
      <c r="C14" s="46" t="s">
        <v>24</v>
      </c>
      <c r="D14" s="46" t="s">
        <v>25</v>
      </c>
      <c r="E14" s="39"/>
      <c r="F14" s="47" t="s">
        <v>12</v>
      </c>
      <c r="G14" s="47" t="s">
        <v>12</v>
      </c>
      <c r="H14" s="48">
        <f>H15</f>
        <v>0</v>
      </c>
    </row>
    <row r="15" spans="1:10" s="43" customFormat="1" ht="11.25" hidden="1" x14ac:dyDescent="0.2">
      <c r="A15" s="17"/>
      <c r="B15" s="49"/>
      <c r="C15" s="50"/>
      <c r="D15" s="50" t="s">
        <v>26</v>
      </c>
      <c r="E15" s="39" t="s">
        <v>27</v>
      </c>
      <c r="F15" s="51">
        <f>H8</f>
        <v>0</v>
      </c>
      <c r="G15" s="52">
        <v>0.99</v>
      </c>
      <c r="H15" s="53">
        <f>ROUND(F15*G15,2)</f>
        <v>0</v>
      </c>
    </row>
    <row r="16" spans="1:10" s="62" customFormat="1" ht="11.25" hidden="1" x14ac:dyDescent="0.2">
      <c r="A16" s="54"/>
      <c r="B16" s="55"/>
      <c r="C16" s="56" t="s">
        <v>28</v>
      </c>
      <c r="D16" s="57"/>
      <c r="E16" s="58"/>
      <c r="F16" s="59"/>
      <c r="G16" s="60"/>
      <c r="H16" s="61">
        <f>H15</f>
        <v>0</v>
      </c>
    </row>
    <row r="17" spans="1:10" s="43" customFormat="1" ht="11.25" hidden="1" x14ac:dyDescent="0.2">
      <c r="A17" s="17"/>
      <c r="B17" s="63"/>
      <c r="C17" s="64" t="s">
        <v>29</v>
      </c>
      <c r="D17" s="65"/>
      <c r="E17" s="66"/>
      <c r="F17" s="67"/>
      <c r="G17" s="68"/>
      <c r="H17" s="69">
        <f>H16</f>
        <v>0</v>
      </c>
    </row>
    <row r="18" spans="1:10" s="29" customFormat="1" ht="11.25" hidden="1" x14ac:dyDescent="0.2">
      <c r="A18" s="17"/>
      <c r="B18" s="70"/>
      <c r="C18" s="71" t="s">
        <v>30</v>
      </c>
      <c r="D18" s="72"/>
      <c r="E18" s="72"/>
      <c r="F18" s="72"/>
      <c r="G18" s="72"/>
      <c r="H18" s="73"/>
    </row>
    <row r="19" spans="1:10" s="36" customFormat="1" ht="17.45" hidden="1" customHeight="1" x14ac:dyDescent="0.2">
      <c r="A19" s="30"/>
      <c r="B19" s="31"/>
      <c r="C19" s="32" t="s">
        <v>31</v>
      </c>
      <c r="D19" s="32" t="s">
        <v>32</v>
      </c>
      <c r="E19" s="33"/>
      <c r="F19" s="34">
        <f>F20</f>
        <v>0</v>
      </c>
      <c r="G19" s="34" t="s">
        <v>12</v>
      </c>
      <c r="H19" s="35">
        <f>H20</f>
        <v>0</v>
      </c>
    </row>
    <row r="20" spans="1:10" s="43" customFormat="1" ht="11.25" hidden="1" x14ac:dyDescent="0.2">
      <c r="A20" s="17"/>
      <c r="B20" s="37"/>
      <c r="C20" s="38" t="s">
        <v>33</v>
      </c>
      <c r="D20" s="38" t="s">
        <v>34</v>
      </c>
      <c r="E20" s="39" t="s">
        <v>15</v>
      </c>
      <c r="F20" s="40">
        <v>0</v>
      </c>
      <c r="G20" s="41">
        <v>302</v>
      </c>
      <c r="H20" s="42">
        <f>F20*G20*1000</f>
        <v>0</v>
      </c>
      <c r="J20" s="44"/>
    </row>
    <row r="21" spans="1:10" s="43" customFormat="1" ht="26.25" hidden="1" customHeight="1" x14ac:dyDescent="0.2">
      <c r="A21" s="17"/>
      <c r="B21" s="45"/>
      <c r="C21" s="46" t="s">
        <v>24</v>
      </c>
      <c r="D21" s="46" t="s">
        <v>25</v>
      </c>
      <c r="E21" s="39"/>
      <c r="F21" s="47" t="s">
        <v>12</v>
      </c>
      <c r="G21" s="47" t="s">
        <v>12</v>
      </c>
      <c r="H21" s="48">
        <f>H23</f>
        <v>0</v>
      </c>
    </row>
    <row r="22" spans="1:10" s="43" customFormat="1" ht="11.25" hidden="1" x14ac:dyDescent="0.2">
      <c r="A22" s="17"/>
      <c r="B22" s="49"/>
      <c r="C22" s="50"/>
      <c r="D22" s="50" t="s">
        <v>35</v>
      </c>
      <c r="E22" s="39" t="s">
        <v>27</v>
      </c>
      <c r="F22" s="51">
        <f>H20</f>
        <v>0</v>
      </c>
      <c r="G22" s="52">
        <v>1</v>
      </c>
      <c r="H22" s="53">
        <f>G22*F22</f>
        <v>0</v>
      </c>
    </row>
    <row r="23" spans="1:10" s="62" customFormat="1" ht="11.25" hidden="1" x14ac:dyDescent="0.2">
      <c r="A23" s="54"/>
      <c r="B23" s="55"/>
      <c r="C23" s="56" t="s">
        <v>36</v>
      </c>
      <c r="D23" s="57"/>
      <c r="E23" s="58"/>
      <c r="F23" s="59"/>
      <c r="G23" s="60"/>
      <c r="H23" s="61">
        <f>H22</f>
        <v>0</v>
      </c>
    </row>
    <row r="24" spans="1:10" s="43" customFormat="1" ht="11.25" hidden="1" x14ac:dyDescent="0.2">
      <c r="A24" s="17"/>
      <c r="B24" s="63"/>
      <c r="C24" s="64" t="s">
        <v>29</v>
      </c>
      <c r="D24" s="65"/>
      <c r="E24" s="66"/>
      <c r="F24" s="67"/>
      <c r="G24" s="68"/>
      <c r="H24" s="69">
        <f>H23</f>
        <v>0</v>
      </c>
    </row>
    <row r="25" spans="1:10" s="29" customFormat="1" ht="11.25" x14ac:dyDescent="0.2">
      <c r="A25" s="17"/>
      <c r="B25" s="74"/>
      <c r="C25" s="75" t="s">
        <v>37</v>
      </c>
      <c r="D25" s="76"/>
      <c r="E25" s="76"/>
      <c r="F25" s="76"/>
      <c r="G25" s="76"/>
      <c r="H25" s="77"/>
    </row>
    <row r="26" spans="1:10" s="36" customFormat="1" ht="25.5" customHeight="1" x14ac:dyDescent="0.2">
      <c r="A26" s="30"/>
      <c r="B26" s="78">
        <v>1</v>
      </c>
      <c r="C26" s="79" t="s">
        <v>38</v>
      </c>
      <c r="D26" s="80" t="s">
        <v>39</v>
      </c>
      <c r="E26" s="81"/>
      <c r="F26" s="158">
        <f>SUM(F27:F32)</f>
        <v>0.22800000000000001</v>
      </c>
      <c r="G26" s="82" t="s">
        <v>12</v>
      </c>
      <c r="H26" s="83">
        <f>SUM(H27:H32)</f>
        <v>113772</v>
      </c>
    </row>
    <row r="27" spans="1:10" s="43" customFormat="1" ht="13.5" customHeight="1" x14ac:dyDescent="0.2">
      <c r="A27" s="17"/>
      <c r="B27" s="55"/>
      <c r="C27" s="84" t="s">
        <v>40</v>
      </c>
      <c r="D27" s="85" t="s">
        <v>41</v>
      </c>
      <c r="E27" s="58" t="s">
        <v>42</v>
      </c>
      <c r="F27" s="90">
        <v>0</v>
      </c>
      <c r="G27" s="86">
        <v>767</v>
      </c>
      <c r="H27" s="53">
        <f t="shared" ref="H27:H32" si="0">ROUND(F27*G27*1000,2)</f>
        <v>0</v>
      </c>
    </row>
    <row r="28" spans="1:10" s="43" customFormat="1" ht="13.5" customHeight="1" x14ac:dyDescent="0.2">
      <c r="A28" s="17"/>
      <c r="B28" s="87"/>
      <c r="C28" s="50" t="s">
        <v>112</v>
      </c>
      <c r="D28" s="85" t="s">
        <v>43</v>
      </c>
      <c r="E28" s="58" t="s">
        <v>42</v>
      </c>
      <c r="F28" s="88">
        <v>0</v>
      </c>
      <c r="G28" s="89">
        <v>1151</v>
      </c>
      <c r="H28" s="53">
        <f t="shared" si="0"/>
        <v>0</v>
      </c>
    </row>
    <row r="29" spans="1:10" s="43" customFormat="1" ht="13.5" customHeight="1" x14ac:dyDescent="0.2">
      <c r="A29" s="17"/>
      <c r="B29" s="55"/>
      <c r="C29" s="84" t="s">
        <v>44</v>
      </c>
      <c r="D29" s="85" t="s">
        <v>45</v>
      </c>
      <c r="E29" s="58" t="s">
        <v>42</v>
      </c>
      <c r="F29" s="90">
        <v>0.22800000000000001</v>
      </c>
      <c r="G29" s="86">
        <v>499</v>
      </c>
      <c r="H29" s="53">
        <f t="shared" si="0"/>
        <v>113772</v>
      </c>
    </row>
    <row r="30" spans="1:10" s="43" customFormat="1" ht="13.5" hidden="1" customHeight="1" x14ac:dyDescent="0.2">
      <c r="A30" s="17"/>
      <c r="B30" s="55"/>
      <c r="C30" s="84" t="s">
        <v>46</v>
      </c>
      <c r="D30" s="85" t="s">
        <v>45</v>
      </c>
      <c r="E30" s="58" t="s">
        <v>42</v>
      </c>
      <c r="F30" s="90">
        <v>0</v>
      </c>
      <c r="G30" s="86">
        <v>499</v>
      </c>
      <c r="H30" s="53">
        <f t="shared" si="0"/>
        <v>0</v>
      </c>
    </row>
    <row r="31" spans="1:10" s="43" customFormat="1" ht="13.5" hidden="1" customHeight="1" x14ac:dyDescent="0.2">
      <c r="A31" s="17"/>
      <c r="B31" s="87"/>
      <c r="C31" s="50" t="s">
        <v>47</v>
      </c>
      <c r="D31" s="85" t="s">
        <v>48</v>
      </c>
      <c r="E31" s="58" t="s">
        <v>42</v>
      </c>
      <c r="F31" s="88">
        <v>0</v>
      </c>
      <c r="G31" s="89">
        <v>798</v>
      </c>
      <c r="H31" s="53">
        <f t="shared" si="0"/>
        <v>0</v>
      </c>
    </row>
    <row r="32" spans="1:10" s="43" customFormat="1" ht="13.5" hidden="1" customHeight="1" x14ac:dyDescent="0.2">
      <c r="A32" s="17"/>
      <c r="B32" s="87"/>
      <c r="C32" s="91" t="s">
        <v>49</v>
      </c>
      <c r="D32" s="85" t="s">
        <v>45</v>
      </c>
      <c r="E32" s="58" t="s">
        <v>42</v>
      </c>
      <c r="F32" s="90">
        <v>0</v>
      </c>
      <c r="G32" s="89">
        <v>499</v>
      </c>
      <c r="H32" s="53">
        <f t="shared" si="0"/>
        <v>0</v>
      </c>
    </row>
    <row r="33" spans="1:13" s="43" customFormat="1" ht="26.25" customHeight="1" x14ac:dyDescent="0.2">
      <c r="A33" s="17"/>
      <c r="B33" s="45"/>
      <c r="C33" s="46" t="s">
        <v>24</v>
      </c>
      <c r="D33" s="46" t="s">
        <v>25</v>
      </c>
      <c r="E33" s="39"/>
      <c r="F33" s="92" t="s">
        <v>12</v>
      </c>
      <c r="G33" s="92" t="s">
        <v>12</v>
      </c>
      <c r="H33" s="48">
        <f>SUM(H34:H37)</f>
        <v>175208.88</v>
      </c>
    </row>
    <row r="34" spans="1:13" s="43" customFormat="1" ht="11.25" hidden="1" x14ac:dyDescent="0.2">
      <c r="A34" s="17"/>
      <c r="B34" s="49"/>
      <c r="C34" s="84" t="s">
        <v>50</v>
      </c>
      <c r="D34" s="50" t="s">
        <v>51</v>
      </c>
      <c r="E34" s="93" t="s">
        <v>52</v>
      </c>
      <c r="F34" s="51">
        <f>H27</f>
        <v>0</v>
      </c>
      <c r="G34" s="94">
        <v>1.32</v>
      </c>
      <c r="H34" s="53">
        <f>ROUND(F34*G34,2)</f>
        <v>0</v>
      </c>
    </row>
    <row r="35" spans="1:13" s="43" customFormat="1" ht="11.25" x14ac:dyDescent="0.2">
      <c r="A35" s="17"/>
      <c r="B35" s="49"/>
      <c r="C35" s="84" t="s">
        <v>44</v>
      </c>
      <c r="D35" s="95" t="s">
        <v>53</v>
      </c>
      <c r="E35" s="93" t="s">
        <v>52</v>
      </c>
      <c r="F35" s="51">
        <f>H29+H30+H32</f>
        <v>113772</v>
      </c>
      <c r="G35" s="96">
        <v>1.54</v>
      </c>
      <c r="H35" s="53">
        <f>ROUND(F35*G35,2)</f>
        <v>175208.88</v>
      </c>
    </row>
    <row r="36" spans="1:13" s="43" customFormat="1" ht="11.25" hidden="1" x14ac:dyDescent="0.2">
      <c r="A36" s="17"/>
      <c r="B36" s="55"/>
      <c r="C36" s="50" t="s">
        <v>54</v>
      </c>
      <c r="D36" s="97" t="s">
        <v>55</v>
      </c>
      <c r="E36" s="98" t="s">
        <v>52</v>
      </c>
      <c r="F36" s="51">
        <f>H28</f>
        <v>0</v>
      </c>
      <c r="G36" s="99">
        <v>1.08</v>
      </c>
      <c r="H36" s="53">
        <f>ROUND(F36*G36,2)</f>
        <v>0</v>
      </c>
    </row>
    <row r="37" spans="1:13" s="43" customFormat="1" ht="11.25" hidden="1" x14ac:dyDescent="0.2">
      <c r="A37" s="17"/>
      <c r="B37" s="55"/>
      <c r="C37" s="50" t="s">
        <v>47</v>
      </c>
      <c r="D37" s="97" t="s">
        <v>56</v>
      </c>
      <c r="E37" s="98" t="s">
        <v>52</v>
      </c>
      <c r="F37" s="51">
        <f>H31</f>
        <v>0</v>
      </c>
      <c r="G37" s="99">
        <v>1.3</v>
      </c>
      <c r="H37" s="53">
        <f>ROUND(F37*G37,2)</f>
        <v>0</v>
      </c>
    </row>
    <row r="38" spans="1:13" s="43" customFormat="1" ht="12" customHeight="1" x14ac:dyDescent="0.2">
      <c r="A38" s="17"/>
      <c r="B38" s="100"/>
      <c r="C38" s="46" t="s">
        <v>57</v>
      </c>
      <c r="D38" s="101"/>
      <c r="E38" s="98"/>
      <c r="F38" s="102"/>
      <c r="G38" s="103"/>
      <c r="H38" s="104">
        <f>SUM(H34:H37)</f>
        <v>175208.88</v>
      </c>
    </row>
    <row r="39" spans="1:13" s="36" customFormat="1" ht="26.25" customHeight="1" x14ac:dyDescent="0.2">
      <c r="A39" s="30"/>
      <c r="B39" s="45">
        <v>2</v>
      </c>
      <c r="C39" s="46" t="s">
        <v>58</v>
      </c>
      <c r="D39" s="105" t="s">
        <v>59</v>
      </c>
      <c r="E39" s="106"/>
      <c r="F39" s="107">
        <f>SUM(F40:F45)</f>
        <v>9.375</v>
      </c>
      <c r="G39" s="92" t="s">
        <v>12</v>
      </c>
      <c r="H39" s="108">
        <f>SUM(H40:H45)</f>
        <v>112500</v>
      </c>
      <c r="L39" s="109" t="s">
        <v>60</v>
      </c>
      <c r="M39" s="110">
        <f>SUM(L43:L44)*0.035</f>
        <v>0.35000000000000003</v>
      </c>
    </row>
    <row r="40" spans="1:13" s="43" customFormat="1" ht="12" hidden="1" customHeight="1" x14ac:dyDescent="0.2">
      <c r="A40" s="17"/>
      <c r="B40" s="55"/>
      <c r="C40" s="84" t="s">
        <v>40</v>
      </c>
      <c r="D40" s="85" t="s">
        <v>61</v>
      </c>
      <c r="E40" s="58" t="s">
        <v>42</v>
      </c>
      <c r="F40" s="111">
        <v>0</v>
      </c>
      <c r="G40" s="86">
        <v>699</v>
      </c>
      <c r="H40" s="53">
        <f t="shared" ref="H40:H45" si="1">ROUND(F40*G40*1000,2)</f>
        <v>0</v>
      </c>
      <c r="L40" s="112">
        <v>2</v>
      </c>
    </row>
    <row r="41" spans="1:13" s="43" customFormat="1" ht="12" customHeight="1" x14ac:dyDescent="0.2">
      <c r="A41" s="17"/>
      <c r="B41" s="55"/>
      <c r="C41" s="84" t="s">
        <v>50</v>
      </c>
      <c r="D41" s="85" t="s">
        <v>62</v>
      </c>
      <c r="E41" s="58" t="s">
        <v>63</v>
      </c>
      <c r="F41" s="90">
        <f>5*1.125+5*0.75</f>
        <v>9.375</v>
      </c>
      <c r="G41" s="86">
        <v>12</v>
      </c>
      <c r="H41" s="53">
        <f t="shared" si="1"/>
        <v>112500</v>
      </c>
      <c r="L41" s="112"/>
    </row>
    <row r="42" spans="1:13" s="43" customFormat="1" ht="12" hidden="1" customHeight="1" x14ac:dyDescent="0.2">
      <c r="A42" s="17"/>
      <c r="B42" s="55"/>
      <c r="C42" s="50" t="s">
        <v>40</v>
      </c>
      <c r="D42" s="85" t="s">
        <v>61</v>
      </c>
      <c r="E42" s="58" t="s">
        <v>42</v>
      </c>
      <c r="F42" s="86">
        <v>0</v>
      </c>
      <c r="G42" s="86">
        <v>699</v>
      </c>
      <c r="H42" s="53">
        <f t="shared" si="1"/>
        <v>0</v>
      </c>
    </row>
    <row r="43" spans="1:13" s="43" customFormat="1" ht="12" hidden="1" customHeight="1" x14ac:dyDescent="0.2">
      <c r="A43" s="17"/>
      <c r="B43" s="55"/>
      <c r="C43" s="84" t="s">
        <v>44</v>
      </c>
      <c r="D43" s="85" t="s">
        <v>64</v>
      </c>
      <c r="E43" s="58" t="s">
        <v>42</v>
      </c>
      <c r="F43" s="86">
        <v>0</v>
      </c>
      <c r="G43" s="86">
        <v>517</v>
      </c>
      <c r="H43" s="53">
        <f t="shared" si="1"/>
        <v>0</v>
      </c>
      <c r="L43" s="7">
        <v>10</v>
      </c>
      <c r="M43" s="6">
        <f>F39-M39</f>
        <v>9.0250000000000004</v>
      </c>
    </row>
    <row r="44" spans="1:13" s="43" customFormat="1" ht="12" hidden="1" customHeight="1" x14ac:dyDescent="0.2">
      <c r="A44" s="17"/>
      <c r="B44" s="55"/>
      <c r="C44" s="50" t="s">
        <v>47</v>
      </c>
      <c r="D44" s="85" t="s">
        <v>65</v>
      </c>
      <c r="E44" s="58" t="s">
        <v>42</v>
      </c>
      <c r="F44" s="86">
        <f>F31</f>
        <v>0</v>
      </c>
      <c r="G44" s="89">
        <v>602</v>
      </c>
      <c r="H44" s="53">
        <f t="shared" si="1"/>
        <v>0</v>
      </c>
      <c r="L44" s="7"/>
      <c r="M44" s="6"/>
    </row>
    <row r="45" spans="1:13" s="43" customFormat="1" ht="11.25" hidden="1" x14ac:dyDescent="0.2">
      <c r="A45" s="17"/>
      <c r="B45" s="87"/>
      <c r="C45" s="91" t="s">
        <v>49</v>
      </c>
      <c r="D45" s="85" t="s">
        <v>64</v>
      </c>
      <c r="E45" s="58" t="s">
        <v>42</v>
      </c>
      <c r="F45" s="86">
        <f>F32</f>
        <v>0</v>
      </c>
      <c r="G45" s="89">
        <v>517</v>
      </c>
      <c r="H45" s="53">
        <f t="shared" si="1"/>
        <v>0</v>
      </c>
    </row>
    <row r="46" spans="1:13" s="36" customFormat="1" ht="26.25" hidden="1" customHeight="1" x14ac:dyDescent="0.2">
      <c r="A46" s="30"/>
      <c r="B46" s="45">
        <v>3</v>
      </c>
      <c r="C46" s="46" t="s">
        <v>66</v>
      </c>
      <c r="D46" s="105" t="s">
        <v>67</v>
      </c>
      <c r="E46" s="106"/>
      <c r="F46" s="113">
        <f>SUM(F47:F48)</f>
        <v>0</v>
      </c>
      <c r="G46" s="92" t="s">
        <v>12</v>
      </c>
      <c r="H46" s="108">
        <f>SUM(H47:H48)</f>
        <v>0</v>
      </c>
    </row>
    <row r="47" spans="1:13" s="43" customFormat="1" ht="11.25" hidden="1" x14ac:dyDescent="0.2">
      <c r="A47" s="17"/>
      <c r="B47" s="55"/>
      <c r="C47" s="84" t="s">
        <v>68</v>
      </c>
      <c r="D47" s="85" t="s">
        <v>69</v>
      </c>
      <c r="E47" s="58" t="s">
        <v>42</v>
      </c>
      <c r="F47" s="90">
        <v>0</v>
      </c>
      <c r="G47" s="86">
        <v>341</v>
      </c>
      <c r="H47" s="53">
        <f>ROUND(F47*G47*1000,2)</f>
        <v>0</v>
      </c>
    </row>
    <row r="48" spans="1:13" s="43" customFormat="1" ht="11.25" hidden="1" x14ac:dyDescent="0.2">
      <c r="A48" s="17"/>
      <c r="B48" s="87"/>
      <c r="C48" s="84" t="s">
        <v>70</v>
      </c>
      <c r="D48" s="85" t="s">
        <v>71</v>
      </c>
      <c r="E48" s="58" t="s">
        <v>42</v>
      </c>
      <c r="F48" s="88">
        <v>0</v>
      </c>
      <c r="G48" s="89">
        <v>431</v>
      </c>
      <c r="H48" s="42">
        <v>0</v>
      </c>
    </row>
    <row r="49" spans="1:10" s="36" customFormat="1" ht="26.25" customHeight="1" x14ac:dyDescent="0.2">
      <c r="A49" s="30"/>
      <c r="B49" s="45">
        <v>3</v>
      </c>
      <c r="C49" s="46" t="s">
        <v>72</v>
      </c>
      <c r="D49" s="105" t="s">
        <v>73</v>
      </c>
      <c r="E49" s="106"/>
      <c r="F49" s="113">
        <f>SUM(F51:F56)</f>
        <v>0.24</v>
      </c>
      <c r="G49" s="46"/>
      <c r="H49" s="108">
        <f>SUM(H50:H56)</f>
        <v>76950</v>
      </c>
    </row>
    <row r="50" spans="1:10" s="43" customFormat="1" ht="13.5" customHeight="1" x14ac:dyDescent="0.2">
      <c r="A50" s="17"/>
      <c r="B50" s="55"/>
      <c r="C50" s="84" t="s">
        <v>116</v>
      </c>
      <c r="D50" s="85" t="s">
        <v>74</v>
      </c>
      <c r="E50" s="58" t="s">
        <v>42</v>
      </c>
      <c r="F50" s="90">
        <v>0.24</v>
      </c>
      <c r="G50" s="86">
        <v>120</v>
      </c>
      <c r="H50" s="53">
        <f t="shared" ref="H50:H56" si="2">ROUND(F50*G50*1000,2)</f>
        <v>28800</v>
      </c>
    </row>
    <row r="51" spans="1:10" s="43" customFormat="1" ht="13.5" customHeight="1" x14ac:dyDescent="0.2">
      <c r="A51" s="17"/>
      <c r="B51" s="55"/>
      <c r="C51" s="84" t="s">
        <v>116</v>
      </c>
      <c r="D51" s="85" t="s">
        <v>117</v>
      </c>
      <c r="E51" s="58" t="s">
        <v>42</v>
      </c>
      <c r="F51" s="90">
        <v>0.03</v>
      </c>
      <c r="G51" s="86">
        <v>163</v>
      </c>
      <c r="H51" s="53">
        <f t="shared" si="2"/>
        <v>4890</v>
      </c>
    </row>
    <row r="52" spans="1:10" s="43" customFormat="1" ht="11.25" x14ac:dyDescent="0.2">
      <c r="A52" s="17"/>
      <c r="B52" s="55"/>
      <c r="C52" s="84" t="s">
        <v>113</v>
      </c>
      <c r="D52" s="85" t="s">
        <v>114</v>
      </c>
      <c r="E52" s="58" t="s">
        <v>42</v>
      </c>
      <c r="F52" s="90">
        <v>0.21</v>
      </c>
      <c r="G52" s="86">
        <v>206</v>
      </c>
      <c r="H52" s="53">
        <f t="shared" si="2"/>
        <v>43260</v>
      </c>
    </row>
    <row r="53" spans="1:10" s="43" customFormat="1" ht="11.25" hidden="1" x14ac:dyDescent="0.2">
      <c r="A53" s="17"/>
      <c r="B53" s="55"/>
      <c r="C53" s="84" t="s">
        <v>75</v>
      </c>
      <c r="D53" s="85" t="s">
        <v>76</v>
      </c>
      <c r="E53" s="58" t="s">
        <v>42</v>
      </c>
      <c r="F53" s="90">
        <v>0</v>
      </c>
      <c r="G53" s="86">
        <v>235</v>
      </c>
      <c r="H53" s="53">
        <f t="shared" si="2"/>
        <v>0</v>
      </c>
    </row>
    <row r="54" spans="1:10" s="43" customFormat="1" ht="13.5" hidden="1" customHeight="1" x14ac:dyDescent="0.2">
      <c r="A54" s="17"/>
      <c r="B54" s="87"/>
      <c r="C54" s="84" t="s">
        <v>77</v>
      </c>
      <c r="D54" s="85" t="s">
        <v>78</v>
      </c>
      <c r="E54" s="58" t="s">
        <v>42</v>
      </c>
      <c r="F54" s="88">
        <v>0</v>
      </c>
      <c r="G54" s="89">
        <v>0</v>
      </c>
      <c r="H54" s="53">
        <f t="shared" si="2"/>
        <v>0</v>
      </c>
    </row>
    <row r="55" spans="1:10" s="43" customFormat="1" ht="13.5" hidden="1" customHeight="1" x14ac:dyDescent="0.2">
      <c r="A55" s="17"/>
      <c r="B55" s="87"/>
      <c r="C55" s="84" t="s">
        <v>79</v>
      </c>
      <c r="D55" s="85" t="s">
        <v>80</v>
      </c>
      <c r="E55" s="58" t="s">
        <v>42</v>
      </c>
      <c r="F55" s="88">
        <v>0</v>
      </c>
      <c r="G55" s="89">
        <v>0</v>
      </c>
      <c r="H55" s="53">
        <f t="shared" si="2"/>
        <v>0</v>
      </c>
    </row>
    <row r="56" spans="1:10" s="43" customFormat="1" ht="11.25" hidden="1" x14ac:dyDescent="0.2">
      <c r="A56" s="17"/>
      <c r="B56" s="87"/>
      <c r="C56" s="84" t="s">
        <v>81</v>
      </c>
      <c r="D56" s="85" t="s">
        <v>82</v>
      </c>
      <c r="E56" s="58" t="s">
        <v>42</v>
      </c>
      <c r="F56" s="88">
        <v>0</v>
      </c>
      <c r="G56" s="89">
        <v>400</v>
      </c>
      <c r="H56" s="53">
        <f t="shared" si="2"/>
        <v>0</v>
      </c>
    </row>
    <row r="57" spans="1:10" s="43" customFormat="1" ht="26.25" customHeight="1" x14ac:dyDescent="0.2">
      <c r="A57" s="17"/>
      <c r="B57" s="45"/>
      <c r="C57" s="46" t="s">
        <v>24</v>
      </c>
      <c r="D57" s="46" t="s">
        <v>25</v>
      </c>
      <c r="E57" s="39"/>
      <c r="F57" s="92" t="s">
        <v>12</v>
      </c>
      <c r="G57" s="92" t="s">
        <v>12</v>
      </c>
      <c r="H57" s="48">
        <f>H49+H46+H39</f>
        <v>189450</v>
      </c>
    </row>
    <row r="58" spans="1:10" s="43" customFormat="1" ht="11.25" x14ac:dyDescent="0.2">
      <c r="A58" s="17"/>
      <c r="B58" s="49"/>
      <c r="C58" s="50"/>
      <c r="D58" s="95" t="s">
        <v>83</v>
      </c>
      <c r="E58" s="93" t="s">
        <v>84</v>
      </c>
      <c r="F58" s="114">
        <f>H57</f>
        <v>189450</v>
      </c>
      <c r="G58" s="96">
        <v>1.02</v>
      </c>
      <c r="H58" s="53">
        <f>ROUND(F58*G58,2)</f>
        <v>193239</v>
      </c>
    </row>
    <row r="59" spans="1:10" s="43" customFormat="1" ht="12" customHeight="1" x14ac:dyDescent="0.2">
      <c r="A59" s="17"/>
      <c r="B59" s="100"/>
      <c r="C59" s="46" t="s">
        <v>57</v>
      </c>
      <c r="D59" s="101"/>
      <c r="E59" s="98"/>
      <c r="F59" s="102"/>
      <c r="G59" s="103"/>
      <c r="H59" s="104">
        <f>H58</f>
        <v>193239</v>
      </c>
    </row>
    <row r="60" spans="1:10" s="36" customFormat="1" ht="26.25" hidden="1" customHeight="1" x14ac:dyDescent="0.2">
      <c r="A60" s="30"/>
      <c r="B60" s="115"/>
      <c r="C60" s="46" t="s">
        <v>85</v>
      </c>
      <c r="D60" s="116" t="s">
        <v>86</v>
      </c>
      <c r="E60" s="106"/>
      <c r="F60" s="113">
        <f>SUM(F61:F63)</f>
        <v>0</v>
      </c>
      <c r="G60" s="92" t="s">
        <v>12</v>
      </c>
      <c r="H60" s="108">
        <f>SUM(H61:H63)</f>
        <v>0</v>
      </c>
    </row>
    <row r="61" spans="1:10" s="43" customFormat="1" ht="33.75" hidden="1" x14ac:dyDescent="0.2">
      <c r="A61" s="17"/>
      <c r="B61" s="37"/>
      <c r="C61" s="117" t="s">
        <v>87</v>
      </c>
      <c r="D61" s="118" t="s">
        <v>88</v>
      </c>
      <c r="E61" s="58" t="s">
        <v>89</v>
      </c>
      <c r="F61" s="90">
        <v>0</v>
      </c>
      <c r="G61" s="86">
        <v>30</v>
      </c>
      <c r="H61" s="53">
        <f>ROUND(F61*G61*1000,2)</f>
        <v>0</v>
      </c>
    </row>
    <row r="62" spans="1:10" s="43" customFormat="1" ht="33.75" hidden="1" x14ac:dyDescent="0.2">
      <c r="A62" s="17"/>
      <c r="B62" s="37"/>
      <c r="C62" s="117" t="s">
        <v>90</v>
      </c>
      <c r="D62" s="118" t="s">
        <v>91</v>
      </c>
      <c r="E62" s="58" t="s">
        <v>89</v>
      </c>
      <c r="F62" s="90">
        <v>0</v>
      </c>
      <c r="G62" s="86">
        <v>187</v>
      </c>
      <c r="H62" s="53">
        <f>ROUND(F62*G62*1000,2)</f>
        <v>0</v>
      </c>
    </row>
    <row r="63" spans="1:10" s="43" customFormat="1" ht="33.75" hidden="1" x14ac:dyDescent="0.2">
      <c r="A63" s="17"/>
      <c r="B63" s="37"/>
      <c r="C63" s="117" t="s">
        <v>92</v>
      </c>
      <c r="D63" s="118" t="s">
        <v>93</v>
      </c>
      <c r="E63" s="58" t="s">
        <v>89</v>
      </c>
      <c r="F63" s="90">
        <v>0</v>
      </c>
      <c r="G63" s="86">
        <v>261</v>
      </c>
      <c r="H63" s="53">
        <f>ROUND(F63*G63*1000,2)</f>
        <v>0</v>
      </c>
      <c r="J63" s="44">
        <f>38+23</f>
        <v>61</v>
      </c>
    </row>
    <row r="64" spans="1:10" s="62" customFormat="1" ht="11.25" x14ac:dyDescent="0.2">
      <c r="A64" s="54"/>
      <c r="B64" s="49">
        <v>4</v>
      </c>
      <c r="C64" s="119" t="s">
        <v>94</v>
      </c>
      <c r="D64" s="120"/>
      <c r="E64" s="39"/>
      <c r="F64" s="39"/>
      <c r="G64" s="120"/>
      <c r="H64" s="121">
        <f>H60+H59+H38</f>
        <v>368447.88</v>
      </c>
    </row>
    <row r="65" spans="1:11" s="43" customFormat="1" ht="12" customHeight="1" x14ac:dyDescent="0.2">
      <c r="A65" s="17"/>
      <c r="B65" s="63"/>
      <c r="C65" s="64" t="s">
        <v>29</v>
      </c>
      <c r="D65" s="65"/>
      <c r="E65" s="66"/>
      <c r="F65" s="122"/>
      <c r="G65" s="123"/>
      <c r="H65" s="69">
        <f>H60+H33</f>
        <v>175208.88</v>
      </c>
    </row>
    <row r="66" spans="1:11" s="165" customFormat="1" ht="17.45" customHeight="1" x14ac:dyDescent="0.2">
      <c r="A66" s="159"/>
      <c r="B66" s="160">
        <v>6</v>
      </c>
      <c r="C66" s="161" t="s">
        <v>118</v>
      </c>
      <c r="D66" s="161" t="s">
        <v>32</v>
      </c>
      <c r="E66" s="162"/>
      <c r="F66" s="163">
        <f>F69+F70</f>
        <v>10</v>
      </c>
      <c r="G66" s="163" t="s">
        <v>12</v>
      </c>
      <c r="H66" s="164">
        <f>SUM(H69:H70)</f>
        <v>140000</v>
      </c>
    </row>
    <row r="67" spans="1:11" s="173" customFormat="1" ht="13.5" hidden="1" customHeight="1" x14ac:dyDescent="0.2">
      <c r="A67" s="166"/>
      <c r="B67" s="167"/>
      <c r="C67" s="168" t="s">
        <v>119</v>
      </c>
      <c r="D67" s="168" t="s">
        <v>14</v>
      </c>
      <c r="E67" s="169" t="s">
        <v>15</v>
      </c>
      <c r="F67" s="170">
        <v>0</v>
      </c>
      <c r="G67" s="171">
        <v>675</v>
      </c>
      <c r="H67" s="172">
        <v>0</v>
      </c>
    </row>
    <row r="68" spans="1:11" s="173" customFormat="1" ht="13.5" hidden="1" customHeight="1" x14ac:dyDescent="0.2">
      <c r="A68" s="166"/>
      <c r="B68" s="167"/>
      <c r="C68" s="168" t="s">
        <v>120</v>
      </c>
      <c r="D68" s="168" t="s">
        <v>17</v>
      </c>
      <c r="E68" s="169" t="s">
        <v>15</v>
      </c>
      <c r="F68" s="170">
        <v>0</v>
      </c>
      <c r="G68" s="171">
        <v>710</v>
      </c>
      <c r="H68" s="172">
        <v>0</v>
      </c>
      <c r="J68" s="174"/>
    </row>
    <row r="69" spans="1:11" s="173" customFormat="1" ht="13.5" customHeight="1" x14ac:dyDescent="0.2">
      <c r="A69" s="166"/>
      <c r="B69" s="167"/>
      <c r="C69" s="168" t="s">
        <v>121</v>
      </c>
      <c r="D69" s="168" t="s">
        <v>122</v>
      </c>
      <c r="E69" s="169" t="s">
        <v>15</v>
      </c>
      <c r="F69" s="175">
        <v>10</v>
      </c>
      <c r="G69" s="171">
        <v>14</v>
      </c>
      <c r="H69" s="172">
        <f>F69*G69*1000</f>
        <v>140000</v>
      </c>
      <c r="J69" s="174"/>
    </row>
    <row r="70" spans="1:11" s="173" customFormat="1" ht="13.5" hidden="1" customHeight="1" x14ac:dyDescent="0.2">
      <c r="A70" s="166"/>
      <c r="B70" s="167"/>
      <c r="C70" s="168" t="s">
        <v>123</v>
      </c>
      <c r="D70" s="168" t="s">
        <v>124</v>
      </c>
      <c r="E70" s="169" t="s">
        <v>15</v>
      </c>
      <c r="F70" s="175">
        <v>0</v>
      </c>
      <c r="G70" s="171">
        <v>24</v>
      </c>
      <c r="H70" s="172">
        <f>F70*G70*1000</f>
        <v>0</v>
      </c>
      <c r="J70" s="174"/>
    </row>
    <row r="71" spans="1:11" s="173" customFormat="1" ht="26.25" customHeight="1" x14ac:dyDescent="0.2">
      <c r="A71" s="166"/>
      <c r="B71" s="160">
        <v>7</v>
      </c>
      <c r="C71" s="161" t="s">
        <v>24</v>
      </c>
      <c r="D71" s="161" t="s">
        <v>25</v>
      </c>
      <c r="E71" s="169"/>
      <c r="F71" s="163" t="s">
        <v>12</v>
      </c>
      <c r="G71" s="163" t="s">
        <v>12</v>
      </c>
      <c r="H71" s="176">
        <f>H72</f>
        <v>140000</v>
      </c>
    </row>
    <row r="72" spans="1:11" s="173" customFormat="1" ht="11.25" x14ac:dyDescent="0.2">
      <c r="A72" s="166"/>
      <c r="B72" s="167"/>
      <c r="C72" s="177"/>
      <c r="D72" s="177" t="s">
        <v>35</v>
      </c>
      <c r="E72" s="169" t="s">
        <v>27</v>
      </c>
      <c r="F72" s="178">
        <f>H66</f>
        <v>140000</v>
      </c>
      <c r="G72" s="179">
        <v>1</v>
      </c>
      <c r="H72" s="180">
        <f>F72*G72</f>
        <v>140000</v>
      </c>
    </row>
    <row r="73" spans="1:11" s="187" customFormat="1" ht="11.25" hidden="1" x14ac:dyDescent="0.2">
      <c r="A73" s="181"/>
      <c r="B73" s="167"/>
      <c r="C73" s="182" t="s">
        <v>125</v>
      </c>
      <c r="D73" s="183"/>
      <c r="E73" s="169"/>
      <c r="F73" s="184"/>
      <c r="G73" s="185"/>
      <c r="H73" s="186">
        <f>H71</f>
        <v>140000</v>
      </c>
    </row>
    <row r="74" spans="1:11" s="173" customFormat="1" ht="15" hidden="1" customHeight="1" x14ac:dyDescent="0.2">
      <c r="A74" s="166"/>
      <c r="B74" s="167"/>
      <c r="C74" s="188" t="s">
        <v>29</v>
      </c>
      <c r="D74" s="189"/>
      <c r="E74" s="169"/>
      <c r="F74" s="184"/>
      <c r="G74" s="178"/>
      <c r="H74" s="164">
        <f>H73</f>
        <v>140000</v>
      </c>
    </row>
    <row r="75" spans="1:11" s="62" customFormat="1" ht="11.25" x14ac:dyDescent="0.2">
      <c r="A75" s="54"/>
      <c r="B75" s="55"/>
      <c r="C75" s="56" t="s">
        <v>95</v>
      </c>
      <c r="D75" s="57"/>
      <c r="E75" s="58"/>
      <c r="F75" s="58"/>
      <c r="G75" s="57"/>
      <c r="H75" s="61">
        <f>H64+H24+H17+H71</f>
        <v>508447.88</v>
      </c>
      <c r="K75" s="124"/>
    </row>
    <row r="76" spans="1:11" s="43" customFormat="1" ht="12" customHeight="1" x14ac:dyDescent="0.2">
      <c r="A76" s="17"/>
      <c r="B76" s="100"/>
      <c r="C76" s="125" t="s">
        <v>29</v>
      </c>
      <c r="D76" s="101"/>
      <c r="E76" s="98"/>
      <c r="F76" s="102"/>
      <c r="G76" s="103"/>
      <c r="H76" s="121">
        <f>H65+H24+H17+H72</f>
        <v>315208.88</v>
      </c>
    </row>
    <row r="77" spans="1:11" s="30" customFormat="1" ht="39.75" hidden="1" customHeight="1" x14ac:dyDescent="0.2">
      <c r="B77" s="126"/>
      <c r="C77" s="46" t="s">
        <v>96</v>
      </c>
      <c r="D77" s="127" t="s">
        <v>97</v>
      </c>
      <c r="E77" s="46"/>
      <c r="F77" s="46"/>
      <c r="G77" s="128"/>
      <c r="H77" s="48">
        <v>0</v>
      </c>
    </row>
    <row r="78" spans="1:11" s="43" customFormat="1" ht="12" customHeight="1" x14ac:dyDescent="0.2">
      <c r="A78" s="17"/>
      <c r="B78" s="100"/>
      <c r="C78" s="46" t="s">
        <v>98</v>
      </c>
      <c r="D78" s="101"/>
      <c r="E78" s="98" t="s">
        <v>12</v>
      </c>
      <c r="F78" s="102" t="s">
        <v>12</v>
      </c>
      <c r="G78" s="129" t="s">
        <v>12</v>
      </c>
      <c r="H78" s="104">
        <f>H77+H75</f>
        <v>508447.88</v>
      </c>
    </row>
    <row r="79" spans="1:11" s="36" customFormat="1" ht="54.75" customHeight="1" x14ac:dyDescent="0.2">
      <c r="A79" s="30"/>
      <c r="B79" s="45"/>
      <c r="C79" s="46" t="s">
        <v>99</v>
      </c>
      <c r="D79" s="127" t="s">
        <v>100</v>
      </c>
      <c r="E79" s="106" t="s">
        <v>101</v>
      </c>
      <c r="F79" s="130">
        <f>H78</f>
        <v>508447.88</v>
      </c>
      <c r="G79" s="131" t="s">
        <v>102</v>
      </c>
      <c r="H79" s="48">
        <f>ROUND(F79*1.053*1.068*1.062*1.051*1.048,2)</f>
        <v>668859.01</v>
      </c>
    </row>
    <row r="80" spans="1:11" s="30" customFormat="1" ht="39.75" customHeight="1" x14ac:dyDescent="0.2">
      <c r="B80" s="126"/>
      <c r="C80" s="46" t="s">
        <v>96</v>
      </c>
      <c r="D80" s="127" t="s">
        <v>97</v>
      </c>
      <c r="E80" s="46"/>
      <c r="F80" s="46"/>
      <c r="G80" s="128"/>
      <c r="H80" s="48">
        <v>12995.4</v>
      </c>
    </row>
    <row r="81" spans="1:12" s="17" customFormat="1" ht="11.25" x14ac:dyDescent="0.2">
      <c r="B81" s="132"/>
      <c r="C81" s="133" t="s">
        <v>103</v>
      </c>
      <c r="D81" s="134"/>
      <c r="E81" s="134"/>
      <c r="F81" s="134"/>
      <c r="G81" s="135"/>
      <c r="H81" s="136">
        <f>SUM(H79)+H80</f>
        <v>681854.41</v>
      </c>
      <c r="J81" s="137"/>
      <c r="L81" s="138"/>
    </row>
    <row r="82" spans="1:12" s="17" customFormat="1" ht="11.25" x14ac:dyDescent="0.2">
      <c r="B82" s="139"/>
      <c r="C82" s="140" t="s">
        <v>104</v>
      </c>
      <c r="D82" s="141"/>
      <c r="E82" s="142" t="s">
        <v>101</v>
      </c>
      <c r="F82" s="141"/>
      <c r="G82" s="143" t="s">
        <v>105</v>
      </c>
      <c r="H82" s="144">
        <f>ROUND(H81*0.2,2)</f>
        <v>136370.88</v>
      </c>
      <c r="J82" s="137"/>
      <c r="L82" s="138"/>
    </row>
    <row r="83" spans="1:12" s="17" customFormat="1" ht="11.25" x14ac:dyDescent="0.2">
      <c r="B83" s="145"/>
      <c r="C83" s="146" t="s">
        <v>106</v>
      </c>
      <c r="D83" s="147"/>
      <c r="E83" s="147"/>
      <c r="F83" s="147"/>
      <c r="G83" s="148"/>
      <c r="H83" s="149">
        <f>SUM(H81:H82)</f>
        <v>818225.29</v>
      </c>
      <c r="J83" s="137"/>
      <c r="L83" s="138"/>
    </row>
    <row r="84" spans="1:12" hidden="1" x14ac:dyDescent="0.2">
      <c r="B84" s="150"/>
      <c r="C84" s="151"/>
      <c r="D84" s="152"/>
      <c r="E84" s="152"/>
      <c r="F84" s="152"/>
      <c r="G84" s="152"/>
      <c r="H84" s="153"/>
    </row>
    <row r="85" spans="1:12" s="156" customFormat="1" ht="27.6" hidden="1" customHeight="1" x14ac:dyDescent="0.2">
      <c r="A85" s="5"/>
      <c r="B85" s="5"/>
      <c r="C85" s="154" t="s">
        <v>107</v>
      </c>
      <c r="D85" s="154"/>
      <c r="E85" s="155"/>
      <c r="F85" s="155"/>
      <c r="G85" s="4" t="s">
        <v>108</v>
      </c>
      <c r="H85" s="4"/>
    </row>
    <row r="86" spans="1:12" s="156" customFormat="1" ht="23.25" hidden="1" customHeight="1" x14ac:dyDescent="0.2">
      <c r="A86" s="3" t="s">
        <v>109</v>
      </c>
      <c r="B86" s="3"/>
      <c r="C86" s="157"/>
      <c r="D86" s="157"/>
      <c r="E86" s="2" t="s">
        <v>110</v>
      </c>
      <c r="F86" s="2"/>
      <c r="G86" s="1" t="s">
        <v>111</v>
      </c>
      <c r="H86" s="1"/>
    </row>
  </sheetData>
  <mergeCells count="10">
    <mergeCell ref="A85:B85"/>
    <mergeCell ref="G85:H85"/>
    <mergeCell ref="A86:B86"/>
    <mergeCell ref="E86:F86"/>
    <mergeCell ref="G86:H86"/>
    <mergeCell ref="B1:H1"/>
    <mergeCell ref="B2:H2"/>
    <mergeCell ref="B3:H3"/>
    <mergeCell ref="L43:L44"/>
    <mergeCell ref="M43:M44"/>
  </mergeCells>
  <printOptions horizontalCentered="1"/>
  <pageMargins left="0.23611111111111099" right="0.23611111111111099" top="0.196527777777778" bottom="0.39374999999999999" header="0.51180555555555496" footer="0.51180555555555496"/>
  <pageSetup paperSize="9" scale="77" firstPageNumber="0" orientation="portrait" horizontalDpi="300" verticalDpi="300" r:id="rId1"/>
  <rowBreaks count="1" manualBreakCount="1">
    <brk id="85" max="16383" man="1"/>
  </rowBreaks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Кинешма</vt:lpstr>
      <vt:lpstr>Кинешма!Область_печати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SMETA</dc:creator>
  <dc:description/>
  <cp:lastModifiedBy>Сергей Юрьевич Лазарев</cp:lastModifiedBy>
  <cp:revision>5</cp:revision>
  <dcterms:created xsi:type="dcterms:W3CDTF">2020-01-21T08:04:52Z</dcterms:created>
  <dcterms:modified xsi:type="dcterms:W3CDTF">2022-02-27T07:32:34Z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ogId">
    <vt:lpwstr>Excel.Sheet</vt:lpwstr>
  </property>
</Properties>
</file>